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2205" activeTab="0"/>
  </bookViews>
  <sheets>
    <sheet name="Pharaoh" sheetId="1" r:id="rId1"/>
    <sheet name="Slave Drivers" sheetId="2" r:id="rId2"/>
  </sheets>
  <definedNames>
    <definedName name="HTML_CodePage" hidden="1">1252</definedName>
    <definedName name="HTML_Control" localSheetId="1" hidden="1">{"'Centaurion'!$A$1:$J$46"}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"C:\WINDOWS\Profiles\griswoca\Desktop\centaurion.htm"</definedName>
    <definedName name="HTML_Title" hidden="1">"Villains and Vigilantes Campaign HQ"</definedName>
    <definedName name="_xlnm.Print_Area" localSheetId="0">'Pharaoh'!$A$1:$J$54</definedName>
    <definedName name="_xlnm.Print_Area" localSheetId="1">'Slave Drivers'!$A$1:$J$46</definedName>
    <definedName name="Wavelength" localSheetId="1" hidden="1">{"'Centaurion'!$A$1:$J$46"}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<sst xmlns="http://schemas.openxmlformats.org/spreadsheetml/2006/main" count="197" uniqueCount="117">
  <si>
    <t>Villains and Vigilantes 2nd Edition</t>
  </si>
  <si>
    <t>Identity:</t>
  </si>
  <si>
    <t>Side:</t>
  </si>
  <si>
    <t>Evil</t>
  </si>
  <si>
    <t>Weight:</t>
  </si>
  <si>
    <t>Name:</t>
  </si>
  <si>
    <t>Gender:</t>
  </si>
  <si>
    <t>Male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</si>
  <si>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</si>
  <si>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</si>
  <si>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</si>
  <si>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</si>
  <si>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</si>
  <si>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</si>
  <si>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</si>
  <si>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</si>
  <si>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</si>
  <si>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</si>
  <si>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</si>
  <si>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</si>
  <si>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</si>
  <si>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</si>
  <si>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</si>
  <si>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</si>
  <si>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</si>
  <si>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</si>
  <si>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</si>
  <si>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</si>
  <si>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</si>
  <si>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</si>
  <si>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Attr. Value</t>
  </si>
  <si>
    <t>Str HP Mod</t>
  </si>
  <si>
    <t>End HP Mod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</si>
  <si>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</si>
  <si>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</si>
  <si>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</si>
  <si>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</si>
  <si>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</si>
  <si>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</si>
  <si>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</si>
  <si>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</si>
  <si>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</si>
  <si>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</si>
  <si>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</si>
  <si>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</si>
  <si>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</si>
  <si>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</si>
  <si>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</si>
  <si>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</si>
  <si>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</si>
  <si>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</si>
  <si>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</si>
  <si>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</si>
  <si>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</si>
  <si>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</si>
  <si>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</si>
  <si>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</si>
  <si>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</si>
  <si>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</si>
  <si>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</si>
  <si>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</si>
  <si>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</si>
  <si>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</si>
  <si>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</si>
  <si>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</si>
  <si>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</si>
  <si>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</si>
  <si>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</si>
  <si>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Legal Status: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</si>
  <si>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</si>
  <si>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</si>
  <si>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</si>
  <si>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>Copyright 1999 Craig Griswold - fortean@pcisys.net</t>
  </si>
  <si>
    <t>Nefren Ka</t>
  </si>
  <si>
    <t>4000+</t>
  </si>
  <si>
    <t>+2 to hit with staff</t>
  </si>
  <si>
    <t>Heightened Charisma A: +20</t>
  </si>
  <si>
    <t>Heightened Endurance A: +8</t>
  </si>
  <si>
    <t>Heightened Expertise: +4 with all weapons</t>
  </si>
  <si>
    <t>Special Weapon (Staff of Ra)</t>
  </si>
  <si>
    <t>A) Light Control: 30" range, 2d8 dmg PR=1; Blinding Flash 30" PR=1; Defense PR=1</t>
  </si>
  <si>
    <t>B) Invulnerability: 20 pts.                                  C) LifeSupport</t>
  </si>
  <si>
    <t>Magic Spells:</t>
  </si>
  <si>
    <t>A) Flight: 336 mph PR=4/hour                           B) Regeneration: PR=2/turn</t>
  </si>
  <si>
    <t>C) Size Change Larger: Height Factor 4, Weight Factor 64, PR=6 (nothing to return to normal)</t>
  </si>
  <si>
    <t>Phobia / Psychosis: Megalomania, believes he is the son of Horus</t>
  </si>
  <si>
    <t>(Anachronism) Inheritor</t>
  </si>
  <si>
    <t xml:space="preserve">them in many ways. They had the chance to rid themselves of him when he came into possession of a </t>
  </si>
  <si>
    <t xml:space="preserve">mysterious stone contained in a metal box. By peering into the stone it revealed secrets to him. On his </t>
  </si>
  <si>
    <t xml:space="preserve">and herbs and wrapped them in cloth like mummies. They were then sealed away in a secret tomb. </t>
  </si>
  <si>
    <t xml:space="preserve">name from all temples and written records. </t>
  </si>
  <si>
    <t xml:space="preserve">When Nefren Ka's tomb was finally discovered a few years ago, it was mysterious, but did not appear </t>
  </si>
  <si>
    <t xml:space="preserve">flown to the Mayfair City Museum with the tomb's other contents. Unknown to the museum curators </t>
  </si>
  <si>
    <t xml:space="preserve">Nefren Ka's case had developed a leak, and as fresh air slowly invaded the case it began to revive him. </t>
  </si>
  <si>
    <t xml:space="preserve">So, when Nefren Ka fully revived and proceeded to do the same for his servants, they were not overly </t>
  </si>
  <si>
    <t>new time.</t>
  </si>
  <si>
    <t xml:space="preserve">Unconsciously he and his servants absorbed knowledge and understanding of the world around them. </t>
  </si>
  <si>
    <t xml:space="preserve">disorientated by the time period. Nefren Ka donned his raiment and set out to conquer, literally, this </t>
  </si>
  <si>
    <t>Pharaoh</t>
  </si>
  <si>
    <t>Low Self Control: Overconfident</t>
  </si>
  <si>
    <t>Nefren Ka was a Pharaoh in ancient Egypt. He was not well loved by the</t>
  </si>
  <si>
    <t xml:space="preserve">priests of the time because he sought to increase his powers through sorcery, and so was a rival to </t>
  </si>
  <si>
    <t xml:space="preserve">instructions, the priests covered his body and those of his two most trusted servants with sacred oils </t>
  </si>
  <si>
    <t xml:space="preserve">Nefren Ka had left instructions that he should be revived after one year in the tomb. However, the priests </t>
  </si>
  <si>
    <t xml:space="preserve">took this opportunity to elevate Nefren Ka's nephew to the throne of Pharaoh, and took care to strike his </t>
  </si>
  <si>
    <t xml:space="preserve">too unusual. The mummies were in good shape and were immediately sealed in airtight cases and </t>
  </si>
  <si>
    <t>Unknown</t>
  </si>
  <si>
    <t>Slave Drivers</t>
  </si>
  <si>
    <t>Heightened Defense: -4 to be hit</t>
  </si>
  <si>
    <t>Heightened Expertise: +4 with whips</t>
  </si>
  <si>
    <t>Heightened Agility A: +9</t>
  </si>
  <si>
    <t>Heightened Endurance A: +12</t>
  </si>
  <si>
    <t>Special Weapon: (Whip) +3 to hit, HTH+d6 damage, 3" Range, Mind Control  Range=3", 5 uses/day</t>
  </si>
  <si>
    <t>(Anachronism) Military</t>
  </si>
  <si>
    <t>See the description of Pharaoh for more info.</t>
  </si>
  <si>
    <t>Weakness: Always follow Pharaoh's orders</t>
  </si>
  <si>
    <t xml:space="preserve">These are the Slave Drivers that accompanied Pharaoh Nefren Ka as mummies.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</si>
</sst>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2" xfId="0" applyNumberForma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4"/>
  <sheetViews>
    <sheetView tabSelected="1" workbookViewId="0" topLeftCell="A1">
      <selection activeCell="I18" sqref="I18:J36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33" ht="12.75">
      <c r="A2" s="1" t="s">
        <v>1</v>
      </c>
      <c r="B2" s="24" t="s">
        <v>73</v>
      </c>
      <c r="C2" s="24"/>
      <c r="D2" s="24"/>
      <c r="E2" s="24"/>
      <c r="F2" s="24"/>
      <c r="G2" s="1" t="s">
        <v>2</v>
      </c>
      <c r="H2" s="2" t="s">
        <v>3</v>
      </c>
      <c r="Q2" t="s">
        <v>4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5</v>
      </c>
      <c r="B3" s="24" t="s">
        <v>98</v>
      </c>
      <c r="C3" s="24"/>
      <c r="D3" s="24"/>
      <c r="E3" s="24"/>
      <c r="F3" s="24"/>
      <c r="G3" s="1" t="s">
        <v>6</v>
      </c>
      <c r="H3" s="2" t="s">
        <v>7</v>
      </c>
      <c r="Q3" t="s">
        <v>8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9</v>
      </c>
      <c r="B4" s="32">
        <v>0</v>
      </c>
      <c r="C4" s="32"/>
      <c r="D4" s="32"/>
      <c r="E4" s="32"/>
      <c r="F4" s="32"/>
      <c r="G4" s="1" t="s">
        <v>10</v>
      </c>
      <c r="H4" s="3">
        <v>3</v>
      </c>
      <c r="I4" s="4" t="s">
        <v>11</v>
      </c>
      <c r="J4" s="3" t="s">
        <v>74</v>
      </c>
      <c r="Q4" t="s">
        <v>12</v>
      </c>
      <c r="R4">
        <v>1</v>
      </c>
      <c r="S4" t="s">
        <v>13</v>
      </c>
      <c r="T4" t="s">
        <v>14</v>
      </c>
      <c r="U4" t="s">
        <v>15</v>
      </c>
      <c r="V4" t="s">
        <v>16</v>
      </c>
      <c r="W4" t="s">
        <v>17</v>
      </c>
      <c r="X4" t="s">
        <v>18</v>
      </c>
      <c r="Y4" t="s">
        <v>19</v>
      </c>
      <c r="Z4" t="s">
        <v>20</v>
      </c>
      <c r="AA4" t="s">
        <v>21</v>
      </c>
      <c r="AB4" t="s">
        <v>22</v>
      </c>
      <c r="AC4" t="s">
        <v>23</v>
      </c>
      <c r="AD4" t="s">
        <v>24</v>
      </c>
      <c r="AE4" t="s">
        <v>25</v>
      </c>
      <c r="AF4" t="s">
        <v>26</v>
      </c>
      <c r="AG4" t="s">
        <v>27</v>
      </c>
    </row>
    <row r="5" spans="1:49" ht="12.75">
      <c r="A5" s="1" t="s">
        <v>28</v>
      </c>
      <c r="B5" s="19"/>
      <c r="C5" s="19"/>
      <c r="D5" s="19"/>
      <c r="E5" s="19"/>
      <c r="F5" s="19"/>
      <c r="G5" s="1" t="s">
        <v>29</v>
      </c>
      <c r="H5" s="24" t="s">
        <v>75</v>
      </c>
      <c r="I5" s="24"/>
      <c r="J5" s="24"/>
      <c r="Q5" t="s">
        <v>30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23" t="s">
        <v>76</v>
      </c>
      <c r="B6" s="23"/>
      <c r="C6" s="23"/>
      <c r="D6" s="23"/>
      <c r="E6" s="23"/>
      <c r="F6" s="23"/>
      <c r="G6" s="23"/>
      <c r="H6" s="23"/>
      <c r="I6" s="23"/>
      <c r="J6" s="23"/>
      <c r="Q6" t="s">
        <v>31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23" t="s">
        <v>77</v>
      </c>
      <c r="B7" s="23"/>
      <c r="C7" s="23"/>
      <c r="D7" s="23"/>
      <c r="E7" s="23"/>
      <c r="F7" s="23"/>
      <c r="G7" s="23"/>
      <c r="H7" s="23"/>
      <c r="I7" s="23"/>
      <c r="J7" s="23"/>
      <c r="Q7" t="s">
        <v>32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23" t="s">
        <v>78</v>
      </c>
      <c r="B8" s="23"/>
      <c r="C8" s="23"/>
      <c r="D8" s="23"/>
      <c r="E8" s="23"/>
      <c r="F8" s="23"/>
      <c r="G8" s="23"/>
      <c r="H8" s="23"/>
      <c r="I8" s="23"/>
      <c r="J8" s="23"/>
      <c r="Q8" t="s">
        <v>33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23" t="s">
        <v>79</v>
      </c>
      <c r="B9" s="23"/>
      <c r="C9" s="23"/>
      <c r="D9" s="23"/>
      <c r="E9" s="23"/>
      <c r="F9" s="23"/>
      <c r="G9" s="23"/>
      <c r="H9" s="23"/>
      <c r="I9" s="23"/>
      <c r="J9" s="23"/>
      <c r="Q9" t="s">
        <v>34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23" t="s">
        <v>80</v>
      </c>
      <c r="B10" s="23"/>
      <c r="C10" s="23"/>
      <c r="D10" s="23"/>
      <c r="E10" s="23"/>
      <c r="F10" s="23"/>
      <c r="G10" s="23"/>
      <c r="H10" s="23"/>
      <c r="I10" s="23"/>
      <c r="J10" s="23"/>
      <c r="Q10" t="s">
        <v>35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23" t="s">
        <v>81</v>
      </c>
      <c r="B11" s="23"/>
      <c r="C11" s="23"/>
      <c r="D11" s="23"/>
      <c r="E11" s="23"/>
      <c r="F11" s="23"/>
      <c r="G11" s="23"/>
      <c r="H11" s="23"/>
      <c r="I11" s="23"/>
      <c r="J11" s="23"/>
      <c r="Q11" t="s">
        <v>36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15" t="s">
        <v>82</v>
      </c>
      <c r="B12" s="15"/>
      <c r="C12" s="15"/>
      <c r="D12" s="15"/>
      <c r="E12" s="15"/>
      <c r="F12" s="15"/>
      <c r="G12" s="15"/>
      <c r="H12" s="15"/>
      <c r="I12" s="15"/>
      <c r="J12" s="15"/>
      <c r="Q12" t="s">
        <v>37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15" t="s">
        <v>83</v>
      </c>
      <c r="B13" s="15"/>
      <c r="C13" s="15"/>
      <c r="D13" s="15"/>
      <c r="E13" s="15"/>
      <c r="F13" s="15"/>
      <c r="G13" s="15"/>
      <c r="H13" s="15"/>
      <c r="I13" s="15"/>
      <c r="J13" s="15"/>
      <c r="Q13" t="s">
        <v>38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2.75">
      <c r="A14" s="15" t="s">
        <v>84</v>
      </c>
      <c r="B14" s="15"/>
      <c r="C14" s="15"/>
      <c r="D14" s="15"/>
      <c r="E14" s="15"/>
      <c r="F14" s="15"/>
      <c r="G14" s="15"/>
      <c r="H14" s="15"/>
      <c r="I14" s="15"/>
      <c r="J14" s="15"/>
      <c r="Q14" t="s">
        <v>39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Q15" t="s">
        <v>42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23" t="s">
        <v>99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40" ht="13.5" thickBot="1">
      <c r="A17" s="23" t="s">
        <v>85</v>
      </c>
      <c r="B17" s="23"/>
      <c r="C17" s="23"/>
      <c r="D17" s="23"/>
      <c r="E17" s="23"/>
      <c r="F17" s="23"/>
      <c r="G17" s="23"/>
      <c r="H17" s="23"/>
      <c r="I17" s="25"/>
      <c r="J17" s="25"/>
      <c r="Q17" t="s">
        <v>47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</v>
      </c>
      <c r="B18" s="3">
        <v>190</v>
      </c>
      <c r="C18" s="26" t="s">
        <v>40</v>
      </c>
      <c r="D18" s="26"/>
      <c r="E18" s="31">
        <f>ROUNDUP(B18/50,0)</f>
        <v>4</v>
      </c>
      <c r="F18" s="31"/>
      <c r="G18" s="1" t="s">
        <v>41</v>
      </c>
      <c r="H18" s="5">
        <f>HLOOKUP(B18,R2:AG3,2,TRUE)</f>
        <v>0</v>
      </c>
      <c r="I18" s="33"/>
      <c r="J18" s="34"/>
      <c r="Q18" t="s">
        <v>50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43</v>
      </c>
      <c r="B19" s="3">
        <v>14</v>
      </c>
      <c r="C19" s="19"/>
      <c r="D19" s="19"/>
      <c r="E19" s="20" t="s">
        <v>44</v>
      </c>
      <c r="F19" s="20"/>
      <c r="G19" s="3">
        <v>24</v>
      </c>
      <c r="I19" s="35"/>
      <c r="J19" s="36"/>
    </row>
    <row r="20" spans="1:10" ht="12.75">
      <c r="A20" s="1" t="s">
        <v>45</v>
      </c>
      <c r="B20" s="3">
        <v>15</v>
      </c>
      <c r="C20" s="19"/>
      <c r="D20" s="19"/>
      <c r="E20" s="20" t="s">
        <v>46</v>
      </c>
      <c r="F20" s="20"/>
      <c r="G20" s="3">
        <v>12</v>
      </c>
      <c r="I20" s="35"/>
      <c r="J20" s="36"/>
    </row>
    <row r="21" spans="1:10" ht="12.75">
      <c r="A21" s="1" t="s">
        <v>48</v>
      </c>
      <c r="B21" s="3">
        <v>31</v>
      </c>
      <c r="C21" s="19"/>
      <c r="D21" s="19"/>
      <c r="E21" s="20" t="s">
        <v>49</v>
      </c>
      <c r="F21" s="20"/>
      <c r="G21" s="5">
        <f>HLOOKUP(B21,R17:AN18,2,TRUE)</f>
        <v>6</v>
      </c>
      <c r="H21" s="8"/>
      <c r="I21" s="35"/>
      <c r="J21" s="36"/>
    </row>
    <row r="22" spans="1:10" ht="12.75">
      <c r="A22" s="1" t="s">
        <v>51</v>
      </c>
      <c r="B22">
        <f>HLOOKUP(B19,R5:AW15,2,TRUE)</f>
        <v>1.2</v>
      </c>
      <c r="C22">
        <f>HLOOKUP(G19,R5:AW15,3,TRUE)</f>
        <v>3</v>
      </c>
      <c r="D22">
        <f>HLOOKUP(G20,R5:AW15,5,TRUE)</f>
        <v>1.1</v>
      </c>
      <c r="E22">
        <f>HLOOKUP(B20,R5:AW15,9,TRUE)</f>
        <v>1.6</v>
      </c>
      <c r="F22" s="9">
        <f>PRODUCT(B22:E22)</f>
        <v>6.336</v>
      </c>
      <c r="G22" s="1" t="s">
        <v>52</v>
      </c>
      <c r="H22" s="10">
        <f>(F22*E18)+0.49</f>
        <v>25.834</v>
      </c>
      <c r="I22" s="35"/>
      <c r="J22" s="36"/>
    </row>
    <row r="23" spans="1:10" ht="12.75">
      <c r="A23" s="1" t="s">
        <v>53</v>
      </c>
      <c r="B23" s="5">
        <f>HLOOKUP(G20,R5:AW15,6,TRUE)+HLOOKUP(B20,R5:AW15,10,TRUE)</f>
        <v>1</v>
      </c>
      <c r="E23" s="28" t="s">
        <v>54</v>
      </c>
      <c r="F23" s="28"/>
      <c r="G23" s="11">
        <f>E18*HLOOKUP(G19,R5:AW15,4,TRUE)</f>
        <v>2.8</v>
      </c>
      <c r="I23" s="35"/>
      <c r="J23" s="36"/>
    </row>
    <row r="24" spans="1:10" ht="12.75">
      <c r="A24" s="1" t="s">
        <v>55</v>
      </c>
      <c r="B24" s="5">
        <f>HLOOKUP(B20,R5:AW15,11,TRUE)</f>
        <v>2</v>
      </c>
      <c r="F24" s="1" t="s">
        <v>56</v>
      </c>
      <c r="G24" s="5">
        <f>SUM(B19:B20,G19:G20)</f>
        <v>65</v>
      </c>
      <c r="I24" s="35"/>
      <c r="J24" s="36"/>
    </row>
    <row r="25" spans="1:10" ht="12.75">
      <c r="A25" s="20" t="s">
        <v>57</v>
      </c>
      <c r="B25" s="20"/>
      <c r="C25" s="30">
        <f>((B19/10)^3+(G19/10))*(B18/2)</f>
        <v>488.67999999999995</v>
      </c>
      <c r="D25" s="30"/>
      <c r="E25" s="20" t="s">
        <v>58</v>
      </c>
      <c r="F25" s="20"/>
      <c r="G25" s="20"/>
      <c r="H25" t="str">
        <f>HLOOKUP(C25,R2:AG4,3,TRUE)</f>
        <v>1d8</v>
      </c>
      <c r="I25" s="35"/>
      <c r="J25" s="36"/>
    </row>
    <row r="26" spans="1:10" ht="12.75">
      <c r="A26" s="20" t="s">
        <v>59</v>
      </c>
      <c r="B26" s="20"/>
      <c r="C26">
        <f>SUM(B19:B20,G19)</f>
        <v>53</v>
      </c>
      <c r="D26" s="19" t="s">
        <v>60</v>
      </c>
      <c r="E26" s="19"/>
      <c r="F26" s="19"/>
      <c r="G26" s="24"/>
      <c r="H26" s="29"/>
      <c r="I26" s="35"/>
      <c r="J26" s="36"/>
    </row>
    <row r="27" spans="1:10" ht="12.75">
      <c r="A27" s="24"/>
      <c r="B27" s="39"/>
      <c r="C27" s="39"/>
      <c r="D27" s="39"/>
      <c r="E27" s="39"/>
      <c r="F27" s="39"/>
      <c r="G27" s="39"/>
      <c r="H27" s="39"/>
      <c r="I27" s="35"/>
      <c r="J27" s="36"/>
    </row>
    <row r="28" spans="1:10" ht="12.75">
      <c r="A28" s="1" t="s">
        <v>61</v>
      </c>
      <c r="B28">
        <f>HLOOKUP(G20,R5:AW15,7,TRUE)</f>
        <v>10</v>
      </c>
      <c r="D28" t="s">
        <v>62</v>
      </c>
      <c r="E28" s="20" t="s">
        <v>63</v>
      </c>
      <c r="F28" s="20"/>
      <c r="G28" s="9">
        <f>HLOOKUP(G20,R5:AW15,8,TRUE)</f>
        <v>14</v>
      </c>
      <c r="H28" t="s">
        <v>62</v>
      </c>
      <c r="I28" s="35"/>
      <c r="J28" s="36"/>
    </row>
    <row r="29" spans="1:10" ht="12.75">
      <c r="A29" s="20" t="s">
        <v>64</v>
      </c>
      <c r="B29" s="20"/>
      <c r="C29">
        <f>(G20/10)*H4</f>
        <v>3.5999999999999996</v>
      </c>
      <c r="E29" s="18" t="s">
        <v>65</v>
      </c>
      <c r="F29" s="18"/>
      <c r="G29" s="12">
        <v>50000</v>
      </c>
      <c r="I29" s="35"/>
      <c r="J29" s="36"/>
    </row>
    <row r="30" spans="1:10" ht="12.75">
      <c r="A30" s="1" t="s">
        <v>66</v>
      </c>
      <c r="B30">
        <f>G20*3</f>
        <v>36</v>
      </c>
      <c r="C30" s="13" t="s">
        <v>62</v>
      </c>
      <c r="D30" s="27"/>
      <c r="E30" s="27"/>
      <c r="F30" s="27"/>
      <c r="G30" s="27"/>
      <c r="H30" s="27"/>
      <c r="I30" s="35"/>
      <c r="J30" s="36"/>
    </row>
    <row r="31" spans="1:10" ht="12.75">
      <c r="A31" s="20" t="s">
        <v>67</v>
      </c>
      <c r="B31" s="20"/>
      <c r="C31" s="20"/>
      <c r="D31" s="15" t="s">
        <v>86</v>
      </c>
      <c r="E31" s="15"/>
      <c r="F31" s="15"/>
      <c r="G31" s="15"/>
      <c r="H31" s="15"/>
      <c r="I31" s="35"/>
      <c r="J31" s="36"/>
    </row>
    <row r="32" spans="1:10" ht="12.75">
      <c r="A32" s="23"/>
      <c r="B32" s="23"/>
      <c r="C32" s="23"/>
      <c r="D32" s="23"/>
      <c r="E32" s="23"/>
      <c r="F32" s="23"/>
      <c r="G32" s="23"/>
      <c r="H32" s="23"/>
      <c r="I32" s="35"/>
      <c r="J32" s="36"/>
    </row>
    <row r="33" spans="1:10" ht="12.75">
      <c r="A33" s="15"/>
      <c r="B33" s="15"/>
      <c r="C33" s="15"/>
      <c r="D33" s="15"/>
      <c r="E33" s="15"/>
      <c r="F33" s="15"/>
      <c r="G33" s="15"/>
      <c r="H33" s="15"/>
      <c r="I33" s="35"/>
      <c r="J33" s="36"/>
    </row>
    <row r="34" spans="1:10" ht="12.75">
      <c r="A34" s="15"/>
      <c r="B34" s="15"/>
      <c r="C34" s="15"/>
      <c r="D34" s="15"/>
      <c r="E34" s="15"/>
      <c r="F34" s="15"/>
      <c r="G34" s="15"/>
      <c r="H34" s="15"/>
      <c r="I34" s="35"/>
      <c r="J34" s="36"/>
    </row>
    <row r="35" spans="1:10" ht="12.75">
      <c r="A35" s="20" t="s">
        <v>68</v>
      </c>
      <c r="B35" s="20"/>
      <c r="C35" s="15"/>
      <c r="D35" s="15"/>
      <c r="E35" s="15"/>
      <c r="F35" s="15"/>
      <c r="G35" s="15"/>
      <c r="H35" s="41"/>
      <c r="I35" s="35"/>
      <c r="J35" s="36"/>
    </row>
    <row r="36" spans="1:10" ht="13.5" thickBot="1">
      <c r="A36" s="19" t="s">
        <v>69</v>
      </c>
      <c r="B36" s="19"/>
      <c r="C36" s="14">
        <v>0</v>
      </c>
      <c r="D36" t="s">
        <v>70</v>
      </c>
      <c r="E36" s="21"/>
      <c r="F36" s="21"/>
      <c r="G36" s="21"/>
      <c r="H36" s="22"/>
      <c r="I36" s="37"/>
      <c r="J36" s="38"/>
    </row>
    <row r="37" spans="1:10" ht="12.75">
      <c r="A37" s="20" t="s">
        <v>71</v>
      </c>
      <c r="B37" s="20"/>
      <c r="C37" s="23" t="s">
        <v>100</v>
      </c>
      <c r="D37" s="23"/>
      <c r="E37" s="23"/>
      <c r="F37" s="23"/>
      <c r="G37" s="23"/>
      <c r="H37" s="23"/>
      <c r="I37" s="23"/>
      <c r="J37" s="23"/>
    </row>
    <row r="38" spans="1:10" ht="12.75">
      <c r="A38" s="40" t="s">
        <v>101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15" t="s">
        <v>87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23" t="s">
        <v>88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3" t="s">
        <v>102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3" t="s">
        <v>89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 t="s">
        <v>103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 t="s">
        <v>104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 t="s">
        <v>90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23" t="s">
        <v>91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2.75">
      <c r="A47" s="23" t="s">
        <v>105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15" t="s">
        <v>92</v>
      </c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2.75">
      <c r="A49" s="15" t="s">
        <v>93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2.75">
      <c r="A50" s="15" t="s">
        <v>96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2.75">
      <c r="A51" s="15" t="s">
        <v>94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15" t="s">
        <v>97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2.75">
      <c r="A53" s="23" t="s">
        <v>95</v>
      </c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>
      <c r="A54" s="16" t="s">
        <v>72</v>
      </c>
      <c r="B54" s="17"/>
      <c r="C54" s="17"/>
      <c r="D54" s="17"/>
      <c r="E54" s="17"/>
      <c r="F54" s="17"/>
      <c r="G54" s="17"/>
      <c r="H54" s="17"/>
      <c r="I54" s="17"/>
      <c r="J54" s="17"/>
    </row>
  </sheetData>
  <mergeCells count="67">
    <mergeCell ref="A46:J46"/>
    <mergeCell ref="A47:J47"/>
    <mergeCell ref="A53:J53"/>
    <mergeCell ref="E25:G25"/>
    <mergeCell ref="A35:B35"/>
    <mergeCell ref="C35:H35"/>
    <mergeCell ref="A42:J42"/>
    <mergeCell ref="A43:J43"/>
    <mergeCell ref="A44:J44"/>
    <mergeCell ref="A45:J45"/>
    <mergeCell ref="A38:J38"/>
    <mergeCell ref="A39:J39"/>
    <mergeCell ref="A40:J40"/>
    <mergeCell ref="A41:J41"/>
    <mergeCell ref="A37:B37"/>
    <mergeCell ref="C37:J37"/>
    <mergeCell ref="A1:J1"/>
    <mergeCell ref="B2:F2"/>
    <mergeCell ref="B3:F3"/>
    <mergeCell ref="B4:F4"/>
    <mergeCell ref="I18:J36"/>
    <mergeCell ref="D26:F26"/>
    <mergeCell ref="A27:H27"/>
    <mergeCell ref="A33:H33"/>
    <mergeCell ref="E28:F28"/>
    <mergeCell ref="A29:B29"/>
    <mergeCell ref="A34:H34"/>
    <mergeCell ref="A9:J9"/>
    <mergeCell ref="A16:J16"/>
    <mergeCell ref="A14:J14"/>
    <mergeCell ref="A13:J13"/>
    <mergeCell ref="A12:J12"/>
    <mergeCell ref="B5:F5"/>
    <mergeCell ref="D30:H30"/>
    <mergeCell ref="E23:F23"/>
    <mergeCell ref="A25:B25"/>
    <mergeCell ref="A26:B26"/>
    <mergeCell ref="G26:H26"/>
    <mergeCell ref="C25:D25"/>
    <mergeCell ref="E18:F18"/>
    <mergeCell ref="E19:F19"/>
    <mergeCell ref="E21:F21"/>
    <mergeCell ref="H5:J5"/>
    <mergeCell ref="A17:J17"/>
    <mergeCell ref="C18:D18"/>
    <mergeCell ref="C19:D19"/>
    <mergeCell ref="A6:J6"/>
    <mergeCell ref="A7:J7"/>
    <mergeCell ref="A8:J8"/>
    <mergeCell ref="A10:J10"/>
    <mergeCell ref="A11:J11"/>
    <mergeCell ref="A15:J15"/>
    <mergeCell ref="A54:J54"/>
    <mergeCell ref="E29:F29"/>
    <mergeCell ref="C20:D20"/>
    <mergeCell ref="C21:D21"/>
    <mergeCell ref="E20:F20"/>
    <mergeCell ref="A36:B36"/>
    <mergeCell ref="E36:H36"/>
    <mergeCell ref="A31:C31"/>
    <mergeCell ref="D31:H31"/>
    <mergeCell ref="A32:H32"/>
    <mergeCell ref="A48:J48"/>
    <mergeCell ref="A52:J52"/>
    <mergeCell ref="A51:J51"/>
    <mergeCell ref="A50:J50"/>
    <mergeCell ref="A49:J49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33" ht="12.75">
      <c r="A2" s="1" t="s">
        <v>1</v>
      </c>
      <c r="B2" s="24" t="s">
        <v>106</v>
      </c>
      <c r="C2" s="24"/>
      <c r="D2" s="24"/>
      <c r="E2" s="24"/>
      <c r="F2" s="24"/>
      <c r="G2" s="1" t="s">
        <v>2</v>
      </c>
      <c r="H2" s="2" t="s">
        <v>3</v>
      </c>
      <c r="Q2" t="s">
        <v>4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5</v>
      </c>
      <c r="B3" s="24" t="s">
        <v>107</v>
      </c>
      <c r="C3" s="24"/>
      <c r="D3" s="24"/>
      <c r="E3" s="24"/>
      <c r="F3" s="24"/>
      <c r="G3" s="1" t="s">
        <v>6</v>
      </c>
      <c r="H3" s="2" t="s">
        <v>7</v>
      </c>
      <c r="Q3" t="s">
        <v>8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9</v>
      </c>
      <c r="B4" s="32">
        <v>0</v>
      </c>
      <c r="C4" s="32"/>
      <c r="D4" s="32"/>
      <c r="E4" s="32"/>
      <c r="F4" s="32"/>
      <c r="G4" s="1" t="s">
        <v>10</v>
      </c>
      <c r="H4" s="3">
        <v>1</v>
      </c>
      <c r="I4" s="4" t="s">
        <v>11</v>
      </c>
      <c r="J4" s="3" t="s">
        <v>74</v>
      </c>
      <c r="Q4" t="s">
        <v>12</v>
      </c>
      <c r="R4">
        <v>1</v>
      </c>
      <c r="S4" t="s">
        <v>13</v>
      </c>
      <c r="T4" t="s">
        <v>14</v>
      </c>
      <c r="U4" t="s">
        <v>15</v>
      </c>
      <c r="V4" t="s">
        <v>16</v>
      </c>
      <c r="W4" t="s">
        <v>17</v>
      </c>
      <c r="X4" t="s">
        <v>18</v>
      </c>
      <c r="Y4" t="s">
        <v>19</v>
      </c>
      <c r="Z4" t="s">
        <v>20</v>
      </c>
      <c r="AA4" t="s">
        <v>21</v>
      </c>
      <c r="AB4" t="s">
        <v>22</v>
      </c>
      <c r="AC4" t="s">
        <v>23</v>
      </c>
      <c r="AD4" t="s">
        <v>24</v>
      </c>
      <c r="AE4" t="s">
        <v>25</v>
      </c>
      <c r="AF4" t="s">
        <v>26</v>
      </c>
      <c r="AG4" t="s">
        <v>27</v>
      </c>
    </row>
    <row r="5" spans="1:49" ht="12.75">
      <c r="A5" s="1" t="s">
        <v>28</v>
      </c>
      <c r="B5" s="19"/>
      <c r="C5" s="19"/>
      <c r="D5" s="19"/>
      <c r="E5" s="19"/>
      <c r="F5" s="19"/>
      <c r="G5" s="1" t="s">
        <v>29</v>
      </c>
      <c r="H5" s="24"/>
      <c r="I5" s="24"/>
      <c r="J5" s="24"/>
      <c r="Q5" t="s">
        <v>30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23" t="s">
        <v>108</v>
      </c>
      <c r="B6" s="23"/>
      <c r="C6" s="23"/>
      <c r="D6" s="23"/>
      <c r="E6" s="23"/>
      <c r="F6" s="23"/>
      <c r="G6" s="23"/>
      <c r="H6" s="23"/>
      <c r="I6" s="23"/>
      <c r="J6" s="23"/>
      <c r="Q6" t="s">
        <v>31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23" t="s">
        <v>109</v>
      </c>
      <c r="B7" s="23"/>
      <c r="C7" s="23"/>
      <c r="D7" s="23"/>
      <c r="E7" s="23"/>
      <c r="F7" s="23"/>
      <c r="G7" s="23"/>
      <c r="H7" s="23"/>
      <c r="I7" s="23"/>
      <c r="J7" s="23"/>
      <c r="Q7" t="s">
        <v>32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23" t="s">
        <v>110</v>
      </c>
      <c r="B8" s="23"/>
      <c r="C8" s="23"/>
      <c r="D8" s="23"/>
      <c r="E8" s="23"/>
      <c r="F8" s="23"/>
      <c r="G8" s="23"/>
      <c r="H8" s="23"/>
      <c r="I8" s="23"/>
      <c r="J8" s="23"/>
      <c r="Q8" t="s">
        <v>33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23" t="s">
        <v>111</v>
      </c>
      <c r="B9" s="23"/>
      <c r="C9" s="23"/>
      <c r="D9" s="23"/>
      <c r="E9" s="23"/>
      <c r="F9" s="23"/>
      <c r="G9" s="23"/>
      <c r="H9" s="23"/>
      <c r="I9" s="23"/>
      <c r="J9" s="23"/>
      <c r="Q9" t="s">
        <v>34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23" t="s">
        <v>112</v>
      </c>
      <c r="B10" s="23"/>
      <c r="C10" s="23"/>
      <c r="D10" s="23"/>
      <c r="E10" s="23"/>
      <c r="F10" s="23"/>
      <c r="G10" s="23"/>
      <c r="H10" s="23"/>
      <c r="I10" s="23"/>
      <c r="J10" s="23"/>
      <c r="Q10" t="s">
        <v>35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Q11" t="s">
        <v>36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Q12" t="s">
        <v>37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Q13" t="s">
        <v>38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23" t="s">
        <v>115</v>
      </c>
      <c r="B14" s="23"/>
      <c r="C14" s="23"/>
      <c r="D14" s="23"/>
      <c r="E14" s="23"/>
      <c r="F14" s="23"/>
      <c r="G14" s="23"/>
      <c r="H14" s="23"/>
      <c r="I14" s="25"/>
      <c r="J14" s="25"/>
      <c r="Q14" t="s">
        <v>39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4</v>
      </c>
      <c r="B15" s="3">
        <v>175</v>
      </c>
      <c r="C15" s="26" t="s">
        <v>40</v>
      </c>
      <c r="D15" s="26"/>
      <c r="E15" s="31">
        <f>ROUNDUP(B15/50,0)</f>
        <v>4</v>
      </c>
      <c r="F15" s="31"/>
      <c r="G15" s="1" t="s">
        <v>41</v>
      </c>
      <c r="H15" s="5">
        <f>HLOOKUP(B15,R2:AG3,2,TRUE)</f>
        <v>0</v>
      </c>
      <c r="I15" s="33"/>
      <c r="J15" s="34"/>
      <c r="Q15" t="s">
        <v>42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43</v>
      </c>
      <c r="B16" s="3">
        <v>11</v>
      </c>
      <c r="C16" s="19"/>
      <c r="D16" s="19"/>
      <c r="E16" s="20" t="s">
        <v>44</v>
      </c>
      <c r="F16" s="20"/>
      <c r="G16" s="3">
        <v>22</v>
      </c>
      <c r="I16" s="35"/>
      <c r="J16" s="36"/>
    </row>
    <row r="17" spans="1:40" ht="12.75">
      <c r="A17" s="1" t="s">
        <v>45</v>
      </c>
      <c r="B17" s="3">
        <v>25</v>
      </c>
      <c r="C17" s="19"/>
      <c r="D17" s="19"/>
      <c r="E17" s="20" t="s">
        <v>46</v>
      </c>
      <c r="F17" s="20"/>
      <c r="G17" s="3">
        <v>11</v>
      </c>
      <c r="I17" s="35"/>
      <c r="J17" s="36"/>
      <c r="Q17" t="s">
        <v>47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48</v>
      </c>
      <c r="B18" s="3">
        <v>11</v>
      </c>
      <c r="C18" s="19"/>
      <c r="D18" s="19"/>
      <c r="E18" s="20" t="s">
        <v>49</v>
      </c>
      <c r="F18" s="20"/>
      <c r="G18" s="5">
        <f>HLOOKUP(B18,R17:AN18,2,TRUE)</f>
        <v>0</v>
      </c>
      <c r="H18" s="8"/>
      <c r="I18" s="35"/>
      <c r="J18" s="36"/>
      <c r="Q18" t="s">
        <v>50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51</v>
      </c>
      <c r="B19">
        <f>HLOOKUP(B16,R5:AW15,2,TRUE)</f>
        <v>1</v>
      </c>
      <c r="C19">
        <f>HLOOKUP(G16,R5:AW15,3,TRUE)</f>
        <v>2.6</v>
      </c>
      <c r="D19">
        <f>HLOOKUP(G17,R5:AW15,5,TRUE)</f>
        <v>1</v>
      </c>
      <c r="E19">
        <f>HLOOKUP(B17,R5:AW15,9,TRUE)</f>
        <v>2.5</v>
      </c>
      <c r="F19" s="9">
        <f>PRODUCT(B19:E19)</f>
        <v>6.5</v>
      </c>
      <c r="G19" s="1" t="s">
        <v>52</v>
      </c>
      <c r="H19" s="10">
        <f>(F19*E15)+0.49</f>
        <v>26.49</v>
      </c>
      <c r="I19" s="35"/>
      <c r="J19" s="36"/>
    </row>
    <row r="20" spans="1:10" ht="12.75">
      <c r="A20" s="1" t="s">
        <v>53</v>
      </c>
      <c r="B20" s="5">
        <f>HLOOKUP(G17,R5:AW15,6,TRUE)+HLOOKUP(B17,R5:AW15,10,TRUE)</f>
        <v>3</v>
      </c>
      <c r="E20" s="28" t="s">
        <v>54</v>
      </c>
      <c r="F20" s="28"/>
      <c r="G20" s="11">
        <f>E15*HLOOKUP(G16,R5:AW15,4,TRUE)</f>
        <v>2.4</v>
      </c>
      <c r="I20" s="35"/>
      <c r="J20" s="36"/>
    </row>
    <row r="21" spans="1:10" ht="12.75">
      <c r="A21" s="1" t="s">
        <v>55</v>
      </c>
      <c r="B21" s="5">
        <f>HLOOKUP(B17,R5:AW15,11,TRUE)</f>
        <v>4</v>
      </c>
      <c r="F21" s="1" t="s">
        <v>56</v>
      </c>
      <c r="G21" s="5">
        <f>SUM(B16:B17,G16:G17)</f>
        <v>69</v>
      </c>
      <c r="I21" s="35"/>
      <c r="J21" s="36"/>
    </row>
    <row r="22" spans="1:10" ht="12.75">
      <c r="A22" s="20" t="s">
        <v>57</v>
      </c>
      <c r="B22" s="20"/>
      <c r="C22" s="30">
        <f>((B16/10)^3+(G16/10))*(B15/2)</f>
        <v>308.96250000000003</v>
      </c>
      <c r="D22" s="30"/>
      <c r="E22" s="20" t="s">
        <v>58</v>
      </c>
      <c r="F22" s="20"/>
      <c r="G22" s="20"/>
      <c r="H22" t="str">
        <f>HLOOKUP(C22,R2:AG4,3,TRUE)</f>
        <v>1d6</v>
      </c>
      <c r="I22" s="35"/>
      <c r="J22" s="36"/>
    </row>
    <row r="23" spans="1:10" ht="12.75">
      <c r="A23" s="20" t="s">
        <v>59</v>
      </c>
      <c r="B23" s="20"/>
      <c r="C23">
        <f>SUM(B16:B17,G16)</f>
        <v>58</v>
      </c>
      <c r="D23" s="19" t="s">
        <v>60</v>
      </c>
      <c r="E23" s="19"/>
      <c r="F23" s="19"/>
      <c r="G23" s="24"/>
      <c r="H23" s="29"/>
      <c r="I23" s="35"/>
      <c r="J23" s="36"/>
    </row>
    <row r="24" spans="1:10" ht="12.75">
      <c r="A24" s="24"/>
      <c r="B24" s="39"/>
      <c r="C24" s="39"/>
      <c r="D24" s="39"/>
      <c r="E24" s="39"/>
      <c r="F24" s="39"/>
      <c r="G24" s="39"/>
      <c r="H24" s="39"/>
      <c r="I24" s="35"/>
      <c r="J24" s="36"/>
    </row>
    <row r="25" spans="1:10" ht="12.75">
      <c r="A25" s="1" t="s">
        <v>61</v>
      </c>
      <c r="B25">
        <f>HLOOKUP(G17,R5:AW15,7,TRUE)</f>
        <v>8</v>
      </c>
      <c r="D25" t="s">
        <v>62</v>
      </c>
      <c r="E25" s="20" t="s">
        <v>63</v>
      </c>
      <c r="F25" s="20"/>
      <c r="G25" s="9">
        <f>HLOOKUP(G17,R5:AW15,8,TRUE)</f>
        <v>12</v>
      </c>
      <c r="H25" t="s">
        <v>62</v>
      </c>
      <c r="I25" s="35"/>
      <c r="J25" s="36"/>
    </row>
    <row r="26" spans="1:10" ht="12.75">
      <c r="A26" s="20" t="s">
        <v>64</v>
      </c>
      <c r="B26" s="20"/>
      <c r="C26">
        <f>(G17/10)*H4</f>
        <v>1.1</v>
      </c>
      <c r="E26" s="18" t="s">
        <v>65</v>
      </c>
      <c r="F26" s="18"/>
      <c r="G26" s="12">
        <v>0</v>
      </c>
      <c r="I26" s="35"/>
      <c r="J26" s="36"/>
    </row>
    <row r="27" spans="1:10" ht="12.75">
      <c r="A27" s="1" t="s">
        <v>66</v>
      </c>
      <c r="B27">
        <f>G17*3</f>
        <v>33</v>
      </c>
      <c r="C27" s="13" t="s">
        <v>62</v>
      </c>
      <c r="D27" s="27"/>
      <c r="E27" s="27"/>
      <c r="F27" s="27"/>
      <c r="G27" s="27"/>
      <c r="H27" s="27"/>
      <c r="I27" s="35"/>
      <c r="J27" s="36"/>
    </row>
    <row r="28" spans="1:10" ht="12.75">
      <c r="A28" s="20" t="s">
        <v>67</v>
      </c>
      <c r="B28" s="20"/>
      <c r="C28" s="20"/>
      <c r="D28" s="15" t="s">
        <v>113</v>
      </c>
      <c r="E28" s="15"/>
      <c r="F28" s="15"/>
      <c r="G28" s="15"/>
      <c r="H28" s="15"/>
      <c r="I28" s="35"/>
      <c r="J28" s="36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35"/>
      <c r="J29" s="36"/>
    </row>
    <row r="30" spans="1:10" ht="12.75">
      <c r="A30" s="15"/>
      <c r="B30" s="15"/>
      <c r="C30" s="15"/>
      <c r="D30" s="15"/>
      <c r="E30" s="15"/>
      <c r="F30" s="15"/>
      <c r="G30" s="15"/>
      <c r="H30" s="15"/>
      <c r="I30" s="35"/>
      <c r="J30" s="36"/>
    </row>
    <row r="31" spans="1:10" ht="12.75">
      <c r="A31" s="15"/>
      <c r="B31" s="15"/>
      <c r="C31" s="15"/>
      <c r="D31" s="15"/>
      <c r="E31" s="15"/>
      <c r="F31" s="15"/>
      <c r="G31" s="15"/>
      <c r="H31" s="15"/>
      <c r="I31" s="35"/>
      <c r="J31" s="36"/>
    </row>
    <row r="32" spans="1:10" ht="12.75">
      <c r="A32" s="20" t="s">
        <v>68</v>
      </c>
      <c r="B32" s="20"/>
      <c r="C32" s="15"/>
      <c r="D32" s="15"/>
      <c r="E32" s="15"/>
      <c r="F32" s="15"/>
      <c r="G32" s="15"/>
      <c r="H32" s="41"/>
      <c r="I32" s="35"/>
      <c r="J32" s="36"/>
    </row>
    <row r="33" spans="1:10" ht="13.5" thickBot="1">
      <c r="A33" s="19" t="s">
        <v>69</v>
      </c>
      <c r="B33" s="19"/>
      <c r="C33" s="14">
        <v>0</v>
      </c>
      <c r="D33" t="s">
        <v>70</v>
      </c>
      <c r="E33" s="21"/>
      <c r="F33" s="21"/>
      <c r="G33" s="21"/>
      <c r="H33" s="22"/>
      <c r="I33" s="37"/>
      <c r="J33" s="38"/>
    </row>
    <row r="34" spans="1:10" ht="12.75">
      <c r="A34" s="20" t="s">
        <v>71</v>
      </c>
      <c r="B34" s="20"/>
      <c r="C34" s="23" t="s">
        <v>116</v>
      </c>
      <c r="D34" s="23"/>
      <c r="E34" s="23"/>
      <c r="F34" s="23"/>
      <c r="G34" s="23"/>
      <c r="H34" s="23"/>
      <c r="I34" s="23"/>
      <c r="J34" s="23"/>
    </row>
    <row r="35" spans="1:10" ht="12.75">
      <c r="A35" s="23" t="s">
        <v>114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16" t="s">
        <v>72</v>
      </c>
      <c r="B46" s="17"/>
      <c r="C46" s="17"/>
      <c r="D46" s="17"/>
      <c r="E46" s="17"/>
      <c r="F46" s="17"/>
      <c r="G46" s="17"/>
      <c r="H46" s="17"/>
      <c r="I46" s="17"/>
      <c r="J46" s="17"/>
    </row>
  </sheetData>
  <mergeCells count="59"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  <mergeCell ref="A35:J35"/>
    <mergeCell ref="A36:J36"/>
    <mergeCell ref="A37:J37"/>
    <mergeCell ref="A38:J38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E25:F25"/>
    <mergeCell ref="A26:B26"/>
    <mergeCell ref="A31:H31"/>
    <mergeCell ref="A9:J9"/>
    <mergeCell ref="A13:J13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1999-08-10T16:58:28Z</dcterms:created>
  <cp:category/>
  <cp:version/>
  <cp:contentType/>
  <cp:contentStatus/>
</cp:coreProperties>
</file>