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Revenge Squad" sheetId="1" r:id="rId1"/>
    <sheet name="Adversary" sheetId="2" r:id="rId2"/>
    <sheet name="War" sheetId="3" r:id="rId3"/>
    <sheet name="Industrial" sheetId="4" r:id="rId4"/>
    <sheet name="Fire Ant" sheetId="5" r:id="rId5"/>
    <sheet name="Cricket" sheetId="6" r:id="rId6"/>
    <sheet name="Eris" sheetId="7" r:id="rId7"/>
    <sheet name="Highwayman" sheetId="8" r:id="rId8"/>
    <sheet name="Blight" sheetId="9" r:id="rId9"/>
    <sheet name="Sequoia" sheetId="10" r:id="rId10"/>
  </sheets>
  <definedNames>
    <definedName name="HTML_CodePage" hidden="1">1252</definedName>
    <definedName name="HTML_Control" localSheetId="1" hidden="1">{"'Centaurion'!$A$1:$J$46"}</definedName>
    <definedName name="HTML_Control" localSheetId="8" hidden="1">{"'Centaurion'!$A$1:$J$46"}</definedName>
    <definedName name="HTML_Control" localSheetId="5" hidden="1">{"'Centaurion'!$A$1:$J$46"}</definedName>
    <definedName name="HTML_Control" localSheetId="6" hidden="1">{"'Centaurion'!$A$1:$J$46"}</definedName>
    <definedName name="HTML_Control" localSheetId="4" hidden="1">{"'Centaurion'!$A$1:$J$46"}</definedName>
    <definedName name="HTML_Control" localSheetId="7" hidden="1">{"'Centaurion'!$A$1:$J$46"}</definedName>
    <definedName name="HTML_Control" localSheetId="3" hidden="1">{"'Centaurion'!$A$1:$J$46"}</definedName>
    <definedName name="HTML_Control" localSheetId="9" hidden="1">{"'Centaurion'!$A$1:$J$46"}</definedName>
    <definedName name="HTML_Control" localSheetId="2" hidden="1">{"'Centaurion'!$A$1:$J$46"}</definedName>
    <definedName name="HTML_Control" hidden="1">{"'Centaurion'!$A$1:$J$46"}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"C:\WINDOWS\Profiles\griswoca\Desktop\centaurion.htm"</definedName>
    <definedName name="HTML_Title" hidden="1">"Villains and Vigilantes Campaign HQ"</definedName>
    <definedName name="_xlnm.Print_Area" localSheetId="1">'Adversary'!$A$1:$J$46</definedName>
    <definedName name="_xlnm.Print_Area" localSheetId="8">'Blight'!$A$1:$J$46</definedName>
    <definedName name="_xlnm.Print_Area" localSheetId="5">'Cricket'!$A$1:$J$46</definedName>
    <definedName name="_xlnm.Print_Area" localSheetId="6">'Eris'!$A$1:$J$46</definedName>
    <definedName name="_xlnm.Print_Area" localSheetId="4">'Fire Ant'!$A$1:$J$46</definedName>
    <definedName name="_xlnm.Print_Area" localSheetId="7">'Highwayman'!$A$1:$J$46</definedName>
    <definedName name="_xlnm.Print_Area" localSheetId="3">'Industrial'!$A$1:$J$46</definedName>
    <definedName name="_xlnm.Print_Area" localSheetId="9">'Sequoia'!$A$1:$J$46</definedName>
    <definedName name="_xlnm.Print_Area" localSheetId="2">'War'!$A$1:$J$46</definedName>
    <definedName name="Wavelength" localSheetId="1" hidden="1">{"'Centaurion'!$A$1:$J$46"}</definedName>
    <definedName name="Wavelength" localSheetId="8" hidden="1">{"'Centaurion'!$A$1:$J$46"}</definedName>
    <definedName name="Wavelength" localSheetId="5" hidden="1">{"'Centaurion'!$A$1:$J$46"}</definedName>
    <definedName name="Wavelength" localSheetId="6" hidden="1">{"'Centaurion'!$A$1:$J$46"}</definedName>
    <definedName name="Wavelength" localSheetId="4" hidden="1">{"'Centaurion'!$A$1:$J$46"}</definedName>
    <definedName name="Wavelength" localSheetId="7" hidden="1">{"'Centaurion'!$A$1:$J$46"}</definedName>
    <definedName name="Wavelength" localSheetId="3" hidden="1">{"'Centaurion'!$A$1:$J$46"}</definedName>
    <definedName name="Wavelength" localSheetId="9" hidden="1">{"'Centaurion'!$A$1:$J$46"}</definedName>
    <definedName name="Wavelength" localSheetId="2" hidden="1">{"'Centaurion'!$A$1:$J$46"}</definedName>
    <definedName name="Wavelength" hidden="1">{"'Centaurion'!$A$1:$J$46"}</definedName>
  </definedNames>
  <calcPr fullCalcOnLoad="1"/>
</workbook>
</file>

<file path=xl/sharedStrings.xml><?xml version="1.0" encoding="utf-8"?>
<sst xmlns="http://schemas.openxmlformats.org/spreadsheetml/2006/main" count="944" uniqueCount="316">
  <si>
    <t>Villains and Vigilantes 2nd Edition</t>
  </si>
  <si>
    <t>Identity:</t>
  </si>
  <si>
    <t>Side:</t>
  </si>
  <si>
    <t>Evil</t>
  </si>
  <si>
    <t>Weight:</t>
  </si>
  <si>
    <t>Name:</t>
  </si>
  <si>
    <t>Gender:</t>
  </si>
  <si>
    <t>Male</t>
  </si>
  <si>
    <t>Agility Mod.:</t>
  </si>
  <si>
    <t>Experience:</t>
  </si>
  <si>
    <t>Level:</t>
  </si>
  <si>
    <t>Age:</t>
  </si>
  <si>
    <t>HTH damage</t>
  </si>
  <si>
    <t>1d2</t>
  </si>
  <si>
    <t>1d3</t>
  </si>
  <si>
    <t>1d4</t>
  </si>
  <si>
    <t>1d6</t>
  </si>
  <si>
    <t>1d8</t>
  </si>
  <si>
    <t>1d10</t>
  </si>
  <si>
    <t>1d12</t>
  </si>
  <si>
    <t>2d8</t>
  </si>
  <si>
    <t>2d10</t>
  </si>
  <si>
    <t>3d10</t>
  </si>
  <si>
    <t>4d10</t>
  </si>
  <si>
    <t>5d10</t>
  </si>
  <si>
    <t>6d10</t>
  </si>
  <si>
    <t>7d10</t>
  </si>
  <si>
    <t>8d10</t>
  </si>
  <si>
    <t>Powers:</t>
  </si>
  <si>
    <t>Training:</t>
  </si>
  <si>
    <t>Attr. Value</t>
  </si>
  <si>
    <t>Str HP Mod</t>
  </si>
  <si>
    <t>End HP Mod</t>
  </si>
  <si>
    <t>End Heal Rate</t>
  </si>
  <si>
    <t>Int HP Mod</t>
  </si>
  <si>
    <t>Int Dmg Mod</t>
  </si>
  <si>
    <t>Det Hidden</t>
  </si>
  <si>
    <t>Det Danger</t>
  </si>
  <si>
    <t>Agl HP Mod</t>
  </si>
  <si>
    <t>Agl Dmg Mod</t>
  </si>
  <si>
    <t>Basic Hits:</t>
  </si>
  <si>
    <t>Agility Mod:</t>
  </si>
  <si>
    <t>Agl Acc Mod</t>
  </si>
  <si>
    <t>Strength:</t>
  </si>
  <si>
    <t>Endurance:</t>
  </si>
  <si>
    <t>Agility:</t>
  </si>
  <si>
    <t>Intelligence:</t>
  </si>
  <si>
    <t>Charisma</t>
  </si>
  <si>
    <t>Charisma:</t>
  </si>
  <si>
    <t>React. Mod.:</t>
  </si>
  <si>
    <t>Reaction</t>
  </si>
  <si>
    <t>Hit Mod.</t>
  </si>
  <si>
    <t>Hit Points:</t>
  </si>
  <si>
    <t>Dmg. Mod.:</t>
  </si>
  <si>
    <t>Healing Rate:</t>
  </si>
  <si>
    <t>Accuracy:</t>
  </si>
  <si>
    <t>Power:</t>
  </si>
  <si>
    <t>Carrying Capacity:</t>
  </si>
  <si>
    <t>Base HTH Damage:</t>
  </si>
  <si>
    <t>Movement Rates:</t>
  </si>
  <si>
    <t>" Running (Base)</t>
  </si>
  <si>
    <t>Det. Hidden:</t>
  </si>
  <si>
    <t>%</t>
  </si>
  <si>
    <t>Det. Danger:</t>
  </si>
  <si>
    <t>Inventing Points:</t>
  </si>
  <si>
    <t xml:space="preserve">Cash: </t>
  </si>
  <si>
    <t>Inventing:</t>
  </si>
  <si>
    <t>Origin and Background:</t>
  </si>
  <si>
    <t>(American) Technology, Game Designer</t>
  </si>
  <si>
    <t>Legal Status:</t>
  </si>
  <si>
    <t>Wanted Criminal</t>
  </si>
  <si>
    <r>
      <t>(</t>
    </r>
    <r>
      <rPr>
        <b/>
        <sz val="10"/>
        <rFont val="Arial"/>
        <family val="2"/>
      </rPr>
      <t>Sec. Clearance =</t>
    </r>
  </si>
  <si>
    <t>)</t>
  </si>
  <si>
    <t>Other Information:</t>
  </si>
  <si>
    <t>Eris</t>
  </si>
  <si>
    <t>Adversary</t>
  </si>
  <si>
    <t>Cricket</t>
  </si>
  <si>
    <t>Female</t>
  </si>
  <si>
    <t>Heightened Strength B (2): +60</t>
  </si>
  <si>
    <t xml:space="preserve">Heightened Expertise: +4 to hit with all </t>
  </si>
  <si>
    <t xml:space="preserve">    gives target a +4 or -4 modifier to all rolls for 1 minute, or generate one spontaneous good or bad event</t>
  </si>
  <si>
    <t>Heightened Intelligence B: +22</t>
  </si>
  <si>
    <t>Psionics: (Alter Probability) Attack as Mind Control, (Ix2)” range, PR=8/use, see GM's Guide</t>
  </si>
  <si>
    <t>Heightened Expertise: +4 to hit with all</t>
  </si>
  <si>
    <t>Heightened Endurance B: +27</t>
  </si>
  <si>
    <t>Timothy Salisbury</t>
  </si>
  <si>
    <t>Heightened Intelligence B: +30</t>
  </si>
  <si>
    <t>Hector Prohaska</t>
  </si>
  <si>
    <t>War</t>
  </si>
  <si>
    <t xml:space="preserve">forth in 1835. The other avatars were prevented from appearing, and War has been forced to pass the </t>
  </si>
  <si>
    <t xml:space="preserve">last 165 years on his own. He met his team mates in action during a chance encounter with Vigil, and </t>
  </si>
  <si>
    <t xml:space="preserve">became one of the founding members when the defeat of the vigilantes by their combined might forced </t>
  </si>
  <si>
    <t>them to recognize their effectiveness as a group.</t>
  </si>
  <si>
    <t xml:space="preserve">War is not all that brilliant, and frankly his team mates use him as muscle to further their own ends. But, </t>
  </si>
  <si>
    <t>Seth Runstadler</t>
  </si>
  <si>
    <t>Description:</t>
  </si>
  <si>
    <t>Highwayman</t>
  </si>
  <si>
    <t>Clement Bartholomew</t>
  </si>
  <si>
    <t>Heightened Expertise: +4 to hit with all ranged weapons</t>
  </si>
  <si>
    <t>Copyright 2000 Craig Griswold - fortean@pcisys.net</t>
  </si>
  <si>
    <r>
      <t>The</t>
    </r>
    <r>
      <rPr>
        <b/>
        <i/>
        <sz val="26"/>
        <rFont val="Times New Roman"/>
        <family val="1"/>
      </rPr>
      <t xml:space="preserve"> Revenge Squad</t>
    </r>
  </si>
  <si>
    <t>Each of the members of this elite villain force maintain their own unique careers and share little between them. However, they are a force united when one of their number is captured or harassed. This mutual cooperation is unique in form and function. It is also highly effective.</t>
  </si>
  <si>
    <t>A group of villains came together some years ago in force against the heroes who had once opposed them individually. They were War, Industrialist, Cricket, Fire Ant, and the late Rampage. By combined might they accomplished goals that they had never come close to before and systematically began to eliminate first the heroes who had opposed them, and later the villains who sought to compete with them. The group was so successful that have elected to take on new members from time to time. Over twenty villains have at times been members of the team - usually only seven to ten at any one time.</t>
  </si>
  <si>
    <t xml:space="preserve">   target is -1 to hit, third is -2, etc.) Having it return to her hand also counts as a target. If one of the rolls </t>
  </si>
  <si>
    <t xml:space="preserve">Special Weapon: (Shield) +2 to hit, HTH+d8 damage, A" range Can have multiple targets on one throw, </t>
  </si>
  <si>
    <t>Sequoia</t>
  </si>
  <si>
    <t>William Fomor</t>
  </si>
  <si>
    <t xml:space="preserve">A Welsh anthropology professor who became convinced that giants had indeed </t>
  </si>
  <si>
    <t xml:space="preserve">still lived who could recount tales of the giant race. In one such interview he participated in a ceremonial </t>
  </si>
  <si>
    <t xml:space="preserve">race and asked to join them. The visions granted his request. When he awoke the next day he found </t>
  </si>
  <si>
    <t xml:space="preserve">himself over twenty feet tall. He could change back to normal size at will, but there were negative side </t>
  </si>
  <si>
    <t>effects. When at full size Sequoia, as he now calls himself, becomes somewhat overconfident and ego-</t>
  </si>
  <si>
    <t>maniacal. This very condition led to his criminal career and has hampered him ever since.</t>
  </si>
  <si>
    <t>(Welsh) Scholar, Crime</t>
  </si>
  <si>
    <t xml:space="preserve">when possible, and almost revels in the collateral damage combat with him causes. </t>
  </si>
  <si>
    <t xml:space="preserve">A large, burly man with shaggy black hair. He dresses </t>
  </si>
  <si>
    <t xml:space="preserve">in a specially treated brown and black leather costume that changes </t>
  </si>
  <si>
    <t>size with him.</t>
  </si>
  <si>
    <t>Transformation: Power Activation: PR=0, one action to change.</t>
  </si>
  <si>
    <t>Size Change: Larger (Permanent in power-form): Height Factor 5, Weight Factor: 125</t>
  </si>
  <si>
    <t>+3 to hit HTH</t>
  </si>
  <si>
    <t>Heightened Strength B: +18</t>
  </si>
  <si>
    <t xml:space="preserve">   base height/weight: 5'10"/180 lbs   full height/weight: 29'2"/22500</t>
  </si>
  <si>
    <t>Heightened Intelligence A: +10</t>
  </si>
  <si>
    <t>245" Running (full ht.)</t>
  </si>
  <si>
    <t>Low Self Control: Overconfidence/Egomania in Sequoia form</t>
  </si>
  <si>
    <t xml:space="preserve">once roamed the Earth, William Fomor traveled to America to interview what native American elders </t>
  </si>
  <si>
    <t xml:space="preserve">involving the consumption of peyote. He succumbed to vivid hallucinations where he confronted the giant </t>
  </si>
  <si>
    <t xml:space="preserve">Sequoia spends as much time at full height as practical, he likes to intimidate opponents with his size </t>
  </si>
  <si>
    <t>(Romanian) Occult, Crime</t>
  </si>
  <si>
    <t xml:space="preserve">A 5'7" olive skinned enchantress with long, black, curly </t>
  </si>
  <si>
    <t xml:space="preserve">hair. She dresses in turquoise blue buster with hip boots, long gloves, </t>
  </si>
  <si>
    <t>and a cloak. She wears varied jewelry depending on mood.</t>
  </si>
  <si>
    <t>+4 to hit with Psi, +2 Agility</t>
  </si>
  <si>
    <t>Heightened Agility A: +18</t>
  </si>
  <si>
    <t xml:space="preserve">   misses every target after that in the throw misses. It costs one action per turn to use the shield </t>
  </si>
  <si>
    <t xml:space="preserve">   defensively against all attacks the Adversary is aware of, it then acts as 30 pts Invulnerability against </t>
  </si>
  <si>
    <t xml:space="preserve">   Physical and Energy attacks only.</t>
  </si>
  <si>
    <t>Heightened Agility B: +30</t>
  </si>
  <si>
    <t>Heightened Endurance B: +25</t>
  </si>
  <si>
    <t>+5 Str, +4 to hit HTH</t>
  </si>
  <si>
    <t>(American) Military, Crime</t>
  </si>
  <si>
    <t>Adversary is 6'2" of blond haired, blue eyed musculature.</t>
  </si>
  <si>
    <t xml:space="preserve">His costume is a black and dark red eagle motif with red boots and </t>
  </si>
  <si>
    <t>gloves. His head is covered except for his lower face.</t>
  </si>
  <si>
    <t xml:space="preserve">Seth Runstadler is the product of Dr. Ernst Runstadler, a German scientist </t>
  </si>
  <si>
    <t xml:space="preserve">specializing in genetics who was recruited by the American government after World War 2 to take part in </t>
  </si>
  <si>
    <t xml:space="preserve">the fledgling American genetics program. While he produced interesting results for the government, most </t>
  </si>
  <si>
    <t xml:space="preserve">of his real genius was spent on improving his newly born son. Seth grew to manhood an impressive figure, </t>
  </si>
  <si>
    <t xml:space="preserve">nearly the pinnacle of human genetics. It was decided from a young age that he would take on the </t>
  </si>
  <si>
    <t xml:space="preserve">costumed identity of the Adversary as a challenge to the standing government. His attacks on the social </t>
  </si>
  <si>
    <t xml:space="preserve">infrastructure are engineered to create disorder and chaos from which a stronger society will eventually </t>
  </si>
  <si>
    <t xml:space="preserve">emerge. He and his father do not share the views of the NAZI government his father worked for any more </t>
  </si>
  <si>
    <t xml:space="preserve">than they believe in the current near-global free market society. </t>
  </si>
  <si>
    <t xml:space="preserve">Seth sees his actions as necessary to elevate human society along to its final destiny. He will kill or </t>
  </si>
  <si>
    <t>harm anyone who stands in his way, accidentally or intentionally. Dr. Runstadler also created the near-</t>
  </si>
  <si>
    <t>indestructible shield Adversary uses in his exploits.</t>
  </si>
  <si>
    <t xml:space="preserve">   each successive target beyond the first requires a separate to hit roll and gets a cumulative -1 (second </t>
  </si>
  <si>
    <t xml:space="preserve">Special Weapon: (Warhammer) +3 to hit, HTH+d8 damage, can be thrown A" and will return to his hand </t>
  </si>
  <si>
    <t xml:space="preserve">   for PR=1 from anywhere in a hundred miles. Made of indestructible unknown metal.</t>
  </si>
  <si>
    <t>+9 Agility</t>
  </si>
  <si>
    <t xml:space="preserve">   1) Flight: (SxE) mph, PR=1/hour, Hyperflight = (norm mph/10)xSpeed of Sound</t>
  </si>
  <si>
    <t xml:space="preserve">   2) Power Blast: PR=1/attack, 1d20 damage, ((S+E)/2)" range</t>
  </si>
  <si>
    <t>Low Self Control: Megalomaniac - he believes himself the human avatar of War and is often overconfident</t>
  </si>
  <si>
    <t>Emotion Control: (Aggression) I" radius, PR=8/attempt, victim(s) save vs. Charisma between turns</t>
  </si>
  <si>
    <t>3000 mph flying, 300xSound in hyperflight (both with warhammer)</t>
  </si>
  <si>
    <t xml:space="preserve">A 6'6" man with long black hair and green eyes, heavily </t>
  </si>
  <si>
    <t xml:space="preserve">muscled. He wears has worn a variety of costumes, usually black and </t>
  </si>
  <si>
    <t>silver and based on a military uniform, often with a red cape.</t>
  </si>
  <si>
    <t>(Extradimensional) Military</t>
  </si>
  <si>
    <t xml:space="preserve">as long as he is the source of, or participant in, constant conflict - he is happy. If combat around him </t>
  </si>
  <si>
    <t xml:space="preserve">begins to die off or becomes too controlled, he will use his Emotion Control to increase aggression. </t>
  </si>
  <si>
    <t>War, AKA Dirk Battle</t>
  </si>
  <si>
    <t xml:space="preserve">War's warhammer is a solid metal hammer designed to look like a horse's head with a 4' long handle. </t>
  </si>
  <si>
    <t xml:space="preserve">The abilities it confers on War cannot be used by others. </t>
  </si>
  <si>
    <t>War had a spectral horse when he first arrived on Earth, but it was killed in World War 2.</t>
  </si>
  <si>
    <t xml:space="preserve">This incarnation of one of the Four Horsemen of the Apocalypse was initially brought </t>
  </si>
  <si>
    <t xml:space="preserve">A 5'8" suave ladies man with thick, black hair and a </t>
  </si>
  <si>
    <t xml:space="preserve">goatee. His skin is tanned and his body is well defined. His armor is </t>
  </si>
  <si>
    <t>a gray and black all-concealing shell that hides all of this.</t>
  </si>
  <si>
    <t xml:space="preserve">   1) Invulnerability: 15 points</t>
  </si>
  <si>
    <t xml:space="preserve">   3) Heightened Strength B: +30</t>
  </si>
  <si>
    <t>Armor B: 130 ADR, Power Point Reserve of 60 points that devices draw from.</t>
  </si>
  <si>
    <t xml:space="preserve">   4) Power Blast: 15" range, 1d20 damage, PR=1/shot</t>
  </si>
  <si>
    <t xml:space="preserve">   2) Flight: 500 mph or 50 times Sound in hyperflight, PR=1/hour</t>
  </si>
  <si>
    <t>+5 Endurance, +4 Agility</t>
  </si>
  <si>
    <t>500 mph or 50 times Sound in hyperflight (in Armor)</t>
  </si>
  <si>
    <t>Life Support Device</t>
  </si>
  <si>
    <t>Physical Handicap: Cannot live more than a few minutes without Life Support Device</t>
  </si>
  <si>
    <t>(American) Technology, Inheritor</t>
  </si>
  <si>
    <t xml:space="preserve">Timothy Salisbury was the son of a wealthy entrepreneur who made billions in the </t>
  </si>
  <si>
    <t xml:space="preserve">defense industry by creating new high-tech ways of killing and subduing people. He was all set to live </t>
  </si>
  <si>
    <t xml:space="preserve">new weapons for use in the war with Iraq a supply dump exploded and pieces of shrapnel lodged near his </t>
  </si>
  <si>
    <t xml:space="preserve">heart and spinal column. The pieces would be too dangerous to remove so Salisbury quickly designed </t>
  </si>
  <si>
    <t xml:space="preserve">and constructed a mobile life support device that would increase his longevity. Scarred and bitter from </t>
  </si>
  <si>
    <t>Industrial</t>
  </si>
  <si>
    <t xml:space="preserve">this twist of fate Salisbury then designed himself a prototype suit of combat armor that he could use to </t>
  </si>
  <si>
    <t xml:space="preserve">anonymously gain revenge on those he considered responsible for the accident. With their deaths </t>
  </si>
  <si>
    <t xml:space="preserve">Salisbury saw another vast potential for the armor. He would use the armor and identity of Industrial to </t>
  </si>
  <si>
    <t xml:space="preserve">operate a campaign of industrial sabotage against his rivals, and destroy parts of his on business that </t>
  </si>
  <si>
    <t xml:space="preserve">had outlived their usefulness. As Industrial he was highly influential in the formation of the Revenge Squad </t>
  </si>
  <si>
    <t>and allows the team use of his personal facilities to further the group's ends.</t>
  </si>
  <si>
    <t xml:space="preserve">the life of a billionaire playboy and part time inventor when tragedy struck. During the process of evaluating </t>
  </si>
  <si>
    <t>Wendi Morescu</t>
  </si>
  <si>
    <t>Magic Spells: Mystic Bolt, Deflect, Serpentine Heal</t>
  </si>
  <si>
    <t xml:space="preserve">Wendi Morescu is the daughter of a gypsy couple who roam the forests of Romania. </t>
  </si>
  <si>
    <t xml:space="preserve">She was born to a life of cheating, deceit, and the occult - unlike other Romany her family practiced the </t>
  </si>
  <si>
    <t xml:space="preserve">career as European supervillains Wendi, taking the name of Eris the Greek goddess of chaos who started </t>
  </si>
  <si>
    <t xml:space="preserve">the Trojan war, slew her own brother in a fit of rage. </t>
  </si>
  <si>
    <t xml:space="preserve">Eris first worked as a lackey of another would-be-conqueror, but her lust for power and chaos led her to </t>
  </si>
  <si>
    <t xml:space="preserve">engineer his downfall and she struck out on her own. Her formidable powers brought her to the attention </t>
  </si>
  <si>
    <t xml:space="preserve">of the Revenge Squad as an ideal way to counter some of the more powerful opposition they face, and </t>
  </si>
  <si>
    <t xml:space="preserve">she has remained a member for an extended period as the group's motive often work towards spreading </t>
  </si>
  <si>
    <t xml:space="preserve">chaos. She has also developed a somewhat tumultuous relationship with War. They plan to eventually </t>
  </si>
  <si>
    <t xml:space="preserve">bring the other horsemen to Earth together. </t>
  </si>
  <si>
    <t xml:space="preserve">black arts. This sort of relationship rarely fosters a strong familial bond so when they first began a </t>
  </si>
  <si>
    <t>Paul Porter</t>
  </si>
  <si>
    <t>Blight</t>
  </si>
  <si>
    <t>Animal Control: (All Insects) up to 2x his HP in insects, one action per turn to control.</t>
  </si>
  <si>
    <t xml:space="preserve">Animal Powers: (Insect) </t>
  </si>
  <si>
    <t xml:space="preserve">A 5'8" hideous looking humanoid with a glossy black </t>
  </si>
  <si>
    <t xml:space="preserve">exoskeleton. He looks like a conglomeration of a roach, a beetle, and a </t>
  </si>
  <si>
    <t xml:space="preserve">spider. </t>
  </si>
  <si>
    <t>(American) Research, Crime</t>
  </si>
  <si>
    <t xml:space="preserve">Paul Porter was a typical science geek in high school. He was always interested </t>
  </si>
  <si>
    <t xml:space="preserve">in new theories and elaborate experiments. It was in trying to recreate one of these experiments that his </t>
  </si>
  <si>
    <t xml:space="preserve">life turned hideously wrong. Mixing unstable chemicals in his room he caused an explosion, and lying </t>
  </si>
  <si>
    <t xml:space="preserve">insensate on the floor he was further bitten by a spider that had also been hurt by the disaster. </t>
  </si>
  <si>
    <t xml:space="preserve">and his eyes and mouth took more insect-like forms. He found he could even direct the actions of insects </t>
  </si>
  <si>
    <t xml:space="preserve">around him. The change drove him mad. Paul fled his family and began a criminal career to take what he </t>
  </si>
  <si>
    <t xml:space="preserve">desired and destroy the rest. As the authorities closed in on him Paul remembered a news article on the </t>
  </si>
  <si>
    <t>Revenge Squad and sought them out. They took him on as a member, where he has stayed since.</t>
  </si>
  <si>
    <t xml:space="preserve">Blight uses his insects to cause confusion and collateral damage while he takes on the weakest </t>
  </si>
  <si>
    <t xml:space="preserve">opponents directly. If there is no one ideal for him to confront he will use guerilla hit and run tactics, and </t>
  </si>
  <si>
    <t>assist his team mates by striking their opponents from behind.</t>
  </si>
  <si>
    <t xml:space="preserve">   2) Heightened Senses: 260 degree vision, Det Danger x 3</t>
  </si>
  <si>
    <t xml:space="preserve">   3) Reduced Charisma: -6</t>
  </si>
  <si>
    <t xml:space="preserve">   4) Special: (Wall Crawling) Can move on sheer surfaces, including ceilings, at normal movement rate</t>
  </si>
  <si>
    <t>Heightened Strength B: +30</t>
  </si>
  <si>
    <t>Low Self Control: sees himself as inhuman, has no morals, and is motivated only by base emotions</t>
  </si>
  <si>
    <t xml:space="preserve">   1) Heightened Agility A: +20</t>
  </si>
  <si>
    <t xml:space="preserve">   5) Wings: +3 Agility, speed = (((move)x Agility)/2)", PR=1/hour of flight</t>
  </si>
  <si>
    <t>+4 to hit HTH, +2 End</t>
  </si>
  <si>
    <t>1593" flying (362 mph)</t>
  </si>
  <si>
    <t xml:space="preserve">When he awoke later Paul found himself changing. Over the next several days he acquired an exoskeleton, </t>
  </si>
  <si>
    <t>Jean Van Dyck</t>
  </si>
  <si>
    <t xml:space="preserve">Jean Van Dyck is all that remains of a long line of blue-blooded, old money, </t>
  </si>
  <si>
    <t xml:space="preserve">European aristocracy. At an early age as her inheritance began to dwindle, Jean saw that her way of </t>
  </si>
  <si>
    <t xml:space="preserve">in her time at college. The man was a brilliant, if not eccentric, inventor and reputedly worth millions for </t>
  </si>
  <si>
    <t xml:space="preserve">his patents. Jean courted him and married before she found the truth. Hector was too paranoid to register </t>
  </si>
  <si>
    <t xml:space="preserve">patents. His research funds and living expenses came solely from criminal enterprise. Jean was not </t>
  </si>
  <si>
    <t xml:space="preserve">alarmed, and in time was convinced to join him in criminal activities. She underwent the same process </t>
  </si>
  <si>
    <t xml:space="preserve">as he did to acquire shrinking abilities, and found that the thrill of crime was like a drug for her. </t>
  </si>
  <si>
    <t xml:space="preserve">Hector and Jean helped found the Revenge Squad and have been ongoing members. Jean has at times </t>
  </si>
  <si>
    <t xml:space="preserve">even run the group. Behind Hector's back she has carried on trysts with most current and former members </t>
  </si>
  <si>
    <t xml:space="preserve">of the group. She gets almost as much thrill from these affairs as she does from crime, though she doesn't </t>
  </si>
  <si>
    <t>realize that Hector is aware of her infidelity, and just doesn't care.</t>
  </si>
  <si>
    <t xml:space="preserve">Jean is 5'4" and petite, like a stiletto. She has a severe </t>
  </si>
  <si>
    <t xml:space="preserve">face with large blue eyes, and long brown hair she wears in braids. The </t>
  </si>
  <si>
    <t>Cricket armor is featureless, skin-hugging black covering everything.</t>
  </si>
  <si>
    <t>(Dutch) Inheritor</t>
  </si>
  <si>
    <t>Size Change: Smaller: can shrink to just under 3", HF: 24, WF: .000074, PR=2 to shrink plus movement</t>
  </si>
  <si>
    <t>Heightened Agility A: +17</t>
  </si>
  <si>
    <t xml:space="preserve">   2) Power Blast Device: 15" range, 1d20 damage, PR=1/shot</t>
  </si>
  <si>
    <t>Armor B: 80 ADR, Power Reserve of 20 for the armor devices to draw on</t>
  </si>
  <si>
    <t>life would be forced to change unless she took drastic measures. She became aware of Hector Prohaska</t>
  </si>
  <si>
    <t>+3 Agil, +2 Int, +2 to hit with Power Blast</t>
  </si>
  <si>
    <t>Fire Ant</t>
  </si>
  <si>
    <t xml:space="preserve">   1) Animal Control Device: (Ants) up to 20 HP worth, one action/turn to control</t>
  </si>
  <si>
    <t xml:space="preserve">   3) Flame Power Device: (Blast only) 1d12 damage, 35" range, PR=2/attack, one action for defense</t>
  </si>
  <si>
    <t xml:space="preserve">   2) Life Support Device</t>
  </si>
  <si>
    <t>Armor B: 100 ADR, Power Reserve of 40 for the armor devices to draw on</t>
  </si>
  <si>
    <t xml:space="preserve">armor covers him completely and the helmet in particular is designed </t>
  </si>
  <si>
    <t xml:space="preserve">A 5'11" well built man with brown hair and eyes. His red </t>
  </si>
  <si>
    <t>to look like that of an ant.</t>
  </si>
  <si>
    <t>Heightened Strength A: +10</t>
  </si>
  <si>
    <t>+5 Agility, +4 to hit flame</t>
  </si>
  <si>
    <t xml:space="preserve">   1) Wings Device: speed = 800"/turn,  PR=1/hour of flight</t>
  </si>
  <si>
    <t xml:space="preserve">800"/turn (181 mph) flying (Wings device) </t>
  </si>
  <si>
    <t xml:space="preserve">Hector Prohaska was a child prodigy gifted with intellect, and physical ability. He </t>
  </si>
  <si>
    <t xml:space="preserve">turned towards inventing early on, but exploitation of his work by parents and employers turned him sour </t>
  </si>
  <si>
    <t xml:space="preserve">to sharing his work with others. He moved off on his own to study and invent, but soon his funds began to </t>
  </si>
  <si>
    <t xml:space="preserve">dry up. He was forced to use crime to continue his work and the his avenues of investigation naturally </t>
  </si>
  <si>
    <t xml:space="preserve">followed. He was surprised by the advances of Jean Van Dyck in college, and he agreed to marry her </t>
  </si>
  <si>
    <t xml:space="preserve">hoping that she might lead him back to the straight and narrow path again. Instead he found his new wife </t>
  </si>
  <si>
    <t xml:space="preserve">had a greater proclivity for the work than he and not only joined his criminal enterprises, but goaded him </t>
  </si>
  <si>
    <t xml:space="preserve">to greater excess. As opposition to their criminal activities increased it became apparent that they would </t>
  </si>
  <si>
    <t xml:space="preserve">be unable to continue on their own. Hector brought together the original Revenge Squad and convinced </t>
  </si>
  <si>
    <t xml:space="preserve">them to cooperate for mutual gain, though the others do not remember it quite this way. Since the </t>
  </si>
  <si>
    <t xml:space="preserve">creation of the team, Hector has found more time and resources to devote to his work, and in return for </t>
  </si>
  <si>
    <t>solitude forgives his wife her eccentricities and liaisons.</t>
  </si>
  <si>
    <t>(American) Sports, Scholar</t>
  </si>
  <si>
    <t xml:space="preserve">A brash blond man, 6' tall and built like an athlete. His </t>
  </si>
  <si>
    <t xml:space="preserve">costume is that of a Victorian highwayman with frills and a tricorn hat,  </t>
  </si>
  <si>
    <t>in black with white shirt and ruffs. His pistols look like flintlocks.</t>
  </si>
  <si>
    <t xml:space="preserve">Clement Bartholomew was a natural trick shooter who grew up in the wilds of </t>
  </si>
  <si>
    <t xml:space="preserve">Vermont. He took part in historic re-enactments, and became an Olympic level marksman by the age </t>
  </si>
  <si>
    <t xml:space="preserve">of twenty one. Walking away with a bronze medal after the 1996 games he realized that his skills were </t>
  </si>
  <si>
    <t xml:space="preserve">less than marketable, and in order to make a living he would have to resort to crime. </t>
  </si>
  <si>
    <t xml:space="preserve">That day the Highwayman was born. At first Clement used real black powder pistols in daring robberies, </t>
  </si>
  <si>
    <t xml:space="preserve">but he planned from the start that this would only help him make a name and generate the funds needed </t>
  </si>
  <si>
    <t xml:space="preserve">to equip himself properly. In time, he took his ill gotten gains and invested in a pair of high tech pistols, </t>
  </si>
  <si>
    <t xml:space="preserve">dressed to look like flintlocks, and began his career in earnest. Suddenly he could rob armored cars and </t>
  </si>
  <si>
    <t xml:space="preserve">opposition. He attracted the attention of the Revenge Squad by following them in secret from the scene </t>
  </si>
  <si>
    <t xml:space="preserve">of a crime and turning up later in their own HQ. They were impressed enough by his brass and reputation </t>
  </si>
  <si>
    <t>that they elected to try him out. He has been with the group off and on, even serving as team lead.</t>
  </si>
  <si>
    <t xml:space="preserve">the like by blowing off their doors. He was suddenly a player and began to attract the attention of serious </t>
  </si>
  <si>
    <t>Heightened Defense: -4 to be hit</t>
  </si>
  <si>
    <t xml:space="preserve">   1) Power Blast Device: 1d20 damage, 15" range, PR=1/shot</t>
  </si>
  <si>
    <t>Special Weapon: (2 Hi-tech Pistols disguised as flintlocks) 30 point Power reserve for each pistol</t>
  </si>
  <si>
    <t>Heightened Agility A: +20</t>
  </si>
  <si>
    <t xml:space="preserve">   3) Paralysis Ray Device: 30" range, PR=7/shot, normal wake-up rules apply</t>
  </si>
  <si>
    <t>+3 End, +1 Strength, +2 Agility</t>
  </si>
  <si>
    <t xml:space="preserve">   2) Disintegration Ray Device: 15" range, 1d20 damage, PR=2, see rules page 11</t>
  </si>
  <si>
    <t>The team maintains a common headquarters during periods of operation, usually at one of the Industrialist's mansion homes. These mansions are equipped with training facilities that the team uses to perfect coordinated attacks and startegies. Many of these mansions also have sewer access, and either a concealed heliport or underground tunnel that connects to a private airstrip. Joint membership funds provide for use of the mansion and other necessary supplies, and maintains the group's custom VTOL shuttles: the Condors*.</t>
  </si>
  <si>
    <t>* For stats to use for the Revenge Squad Condors - use the Stealth VTOL Plane from the Vehicles secion of my site and the Campaign HQ's Guide to Villains and Vigilantes.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</si>
</sst>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7">
    <font>
      <sz val="10"/>
      <name val="Arial"/>
      <family val="0"/>
    </font>
    <font>
      <b/>
      <sz val="10"/>
      <name val="Arial"/>
      <family val="2"/>
    </font>
    <font>
      <sz val="10"/>
      <color indexed="48"/>
      <name val="Arial"/>
      <family val="2"/>
    </font>
    <font>
      <b/>
      <sz val="10"/>
      <color indexed="48"/>
      <name val="Arial"/>
      <family val="2"/>
    </font>
    <font>
      <i/>
      <sz val="8"/>
      <name val="Arial"/>
      <family val="2"/>
    </font>
    <font>
      <b/>
      <i/>
      <sz val="10"/>
      <name val="Times New Roman"/>
      <family val="1"/>
    </font>
    <font>
      <b/>
      <i/>
      <sz val="26"/>
      <name val="Times New Roman"/>
      <family val="1"/>
    </font>
  </fonts>
  <fills count="3">
    <fill>
      <patternFill/>
    </fill>
    <fill>
      <patternFill patternType="gray125"/>
    </fill>
    <fill>
      <patternFill patternType="solid">
        <fgColor indexed="8"/>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49" fontId="2" fillId="0" borderId="0" xfId="0" applyNumberFormat="1" applyFont="1" applyAlignment="1">
      <alignment/>
    </xf>
    <xf numFmtId="0" fontId="2" fillId="0" borderId="0" xfId="0" applyFont="1" applyAlignment="1">
      <alignment horizontal="left"/>
    </xf>
    <xf numFmtId="0" fontId="1" fillId="0" borderId="0" xfId="0" applyFont="1" applyAlignment="1">
      <alignment horizontal="right"/>
    </xf>
    <xf numFmtId="0" fontId="0" fillId="0" borderId="0" xfId="0" applyAlignment="1">
      <alignment horizontal="lef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horizontal="center"/>
    </xf>
    <xf numFmtId="1" fontId="0" fillId="0" borderId="0" xfId="0" applyNumberFormat="1" applyAlignment="1">
      <alignment horizontal="left"/>
    </xf>
    <xf numFmtId="164" fontId="0" fillId="0" borderId="0" xfId="0" applyNumberFormat="1" applyAlignment="1">
      <alignment horizontal="left"/>
    </xf>
    <xf numFmtId="44" fontId="2" fillId="0" borderId="0" xfId="17" applyFont="1" applyAlignment="1">
      <alignment/>
    </xf>
    <xf numFmtId="9" fontId="0" fillId="0" borderId="0" xfId="19" applyFont="1" applyAlignment="1">
      <alignment/>
    </xf>
    <xf numFmtId="0" fontId="2" fillId="0" borderId="0" xfId="0" applyFont="1" applyAlignment="1">
      <alignment/>
    </xf>
    <xf numFmtId="0" fontId="5" fillId="0" borderId="0" xfId="0" applyFont="1" applyAlignment="1">
      <alignment horizontal="center" vertical="top" wrapText="1"/>
    </xf>
    <xf numFmtId="0" fontId="0" fillId="2" borderId="0" xfId="0" applyFill="1" applyAlignment="1">
      <alignment vertical="top" wrapText="1"/>
    </xf>
    <xf numFmtId="0" fontId="0" fillId="0" borderId="0" xfId="0" applyAlignment="1">
      <alignment vertical="top" wrapText="1"/>
    </xf>
    <xf numFmtId="0" fontId="4" fillId="0" borderId="1" xfId="0" applyFont="1" applyBorder="1" applyAlignment="1">
      <alignment horizontal="center"/>
    </xf>
    <xf numFmtId="0" fontId="0" fillId="0" borderId="1" xfId="0" applyBorder="1" applyAlignment="1">
      <alignment horizontal="center"/>
    </xf>
    <xf numFmtId="0" fontId="1" fillId="0" borderId="0" xfId="0" applyFont="1" applyAlignment="1">
      <alignment horizontal="right"/>
    </xf>
    <xf numFmtId="0" fontId="0" fillId="0" borderId="0" xfId="0" applyAlignment="1">
      <alignment horizontal="left"/>
    </xf>
    <xf numFmtId="0" fontId="1" fillId="0" borderId="0" xfId="0" applyFont="1" applyAlignment="1">
      <alignment horizontal="left"/>
    </xf>
    <xf numFmtId="49" fontId="0" fillId="0" borderId="2" xfId="0" applyNumberFormat="1" applyBorder="1" applyAlignment="1">
      <alignment horizontal="left"/>
    </xf>
    <xf numFmtId="49" fontId="0" fillId="0" borderId="3" xfId="0" applyNumberFormat="1" applyBorder="1" applyAlignment="1">
      <alignment horizontal="left"/>
    </xf>
    <xf numFmtId="49" fontId="2" fillId="0" borderId="4" xfId="0" applyNumberFormat="1" applyFont="1" applyBorder="1" applyAlignment="1">
      <alignment horizontal="left"/>
    </xf>
    <xf numFmtId="49" fontId="2" fillId="0" borderId="0" xfId="0" applyNumberFormat="1" applyFont="1" applyAlignment="1">
      <alignment horizontal="left"/>
    </xf>
    <xf numFmtId="49" fontId="2" fillId="0" borderId="2" xfId="0" applyNumberFormat="1" applyFont="1" applyBorder="1" applyAlignment="1">
      <alignment horizontal="left"/>
    </xf>
    <xf numFmtId="49" fontId="2" fillId="0" borderId="0" xfId="0" applyNumberFormat="1" applyFont="1" applyBorder="1" applyAlignment="1">
      <alignment horizontal="left"/>
    </xf>
    <xf numFmtId="0" fontId="1" fillId="0" borderId="1" xfId="0" applyFont="1" applyBorder="1" applyAlignment="1">
      <alignment horizontal="left"/>
    </xf>
    <xf numFmtId="0" fontId="0" fillId="0" borderId="2" xfId="0" applyBorder="1" applyAlignment="1">
      <alignment horizontal="left"/>
    </xf>
    <xf numFmtId="0" fontId="1" fillId="0" borderId="0" xfId="0" applyFont="1" applyAlignment="1">
      <alignment horizontal="center"/>
    </xf>
    <xf numFmtId="49" fontId="0" fillId="0" borderId="0" xfId="0" applyNumberFormat="1" applyAlignment="1">
      <alignment horizontal="left"/>
    </xf>
    <xf numFmtId="1" fontId="0" fillId="0" borderId="0" xfId="0" applyNumberFormat="1" applyAlignment="1">
      <alignment horizontal="left"/>
    </xf>
    <xf numFmtId="1" fontId="0" fillId="0" borderId="1" xfId="0" applyNumberForma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3" fontId="2" fillId="0" borderId="0" xfId="0" applyNumberFormat="1"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3" fillId="0" borderId="0" xfId="0" applyNumberFormat="1" applyFont="1" applyAlignment="1">
      <alignment horizontal="left"/>
    </xf>
    <xf numFmtId="49" fontId="2" fillId="0" borderId="11" xfId="0" applyNumberFormat="1" applyFont="1" applyBorder="1" applyAlignment="1">
      <alignment horizontal="left"/>
    </xf>
    <xf numFmtId="0" fontId="4"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 sqref="A1"/>
    </sheetView>
  </sheetViews>
  <sheetFormatPr defaultColWidth="9.140625" defaultRowHeight="12.75"/>
  <cols>
    <col min="1" max="1" width="82.421875" style="17" customWidth="1"/>
  </cols>
  <sheetData>
    <row r="1" ht="33">
      <c r="A1" s="15" t="s">
        <v>100</v>
      </c>
    </row>
    <row r="2" ht="4.5" customHeight="1">
      <c r="A2" s="16"/>
    </row>
    <row r="3" ht="89.25">
      <c r="A3" s="17" t="s">
        <v>102</v>
      </c>
    </row>
    <row r="4" ht="38.25">
      <c r="A4" s="17" t="s">
        <v>101</v>
      </c>
    </row>
    <row r="5" ht="76.5">
      <c r="A5" s="17" t="s">
        <v>314</v>
      </c>
    </row>
    <row r="7" ht="22.5">
      <c r="A7" s="46" t="s">
        <v>315</v>
      </c>
    </row>
    <row r="8" ht="4.5" customHeight="1">
      <c r="A8" s="16"/>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106</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105</v>
      </c>
      <c r="C3" s="26"/>
      <c r="D3" s="26"/>
      <c r="E3" s="26"/>
      <c r="F3" s="26"/>
      <c r="G3" s="1" t="s">
        <v>6</v>
      </c>
      <c r="H3" s="2" t="s">
        <v>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4</v>
      </c>
      <c r="I4" s="4" t="s">
        <v>11</v>
      </c>
      <c r="J4" s="3">
        <v>36</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120</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118</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119</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122</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121</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123</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t="s">
        <v>125</v>
      </c>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22500</v>
      </c>
      <c r="C15" s="29" t="s">
        <v>40</v>
      </c>
      <c r="D15" s="29"/>
      <c r="E15" s="34">
        <f>ROUNDUP(B15/50,0)</f>
        <v>450</v>
      </c>
      <c r="F15" s="34"/>
      <c r="G15" s="1" t="s">
        <v>41</v>
      </c>
      <c r="H15" s="5">
        <f>HLOOKUP(B15,R2:AG3,2,TRUE)</f>
        <v>-14</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28</v>
      </c>
      <c r="C16" s="21"/>
      <c r="D16" s="21"/>
      <c r="E16" s="22" t="s">
        <v>44</v>
      </c>
      <c r="F16" s="22"/>
      <c r="G16" s="3">
        <v>10</v>
      </c>
      <c r="I16" s="40"/>
      <c r="J16" s="41"/>
    </row>
    <row r="17" spans="1:40" ht="12.75">
      <c r="A17" s="1" t="s">
        <v>45</v>
      </c>
      <c r="B17" s="3">
        <v>11</v>
      </c>
      <c r="C17" s="21"/>
      <c r="D17" s="21"/>
      <c r="E17" s="22" t="s">
        <v>46</v>
      </c>
      <c r="F17" s="22"/>
      <c r="G17" s="3">
        <v>22</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13</v>
      </c>
      <c r="C18" s="21"/>
      <c r="D18" s="21"/>
      <c r="E18" s="22" t="s">
        <v>49</v>
      </c>
      <c r="F18" s="22"/>
      <c r="G18" s="5">
        <f>HLOOKUP(B18,R17:AN18,2,TRUE)</f>
        <v>1</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2.2</v>
      </c>
      <c r="C19">
        <f>HLOOKUP(G16,R5:AW15,3,TRUE)</f>
        <v>1</v>
      </c>
      <c r="D19">
        <f>HLOOKUP(G17,R5:AW15,5,TRUE)</f>
        <v>1.4</v>
      </c>
      <c r="E19">
        <f>HLOOKUP(B17,R5:AW15,9,TRUE)</f>
        <v>1</v>
      </c>
      <c r="F19" s="9">
        <f>PRODUCT(B19:E19)</f>
        <v>3.08</v>
      </c>
      <c r="G19" s="1" t="s">
        <v>52</v>
      </c>
      <c r="H19" s="10">
        <f>(F19*E15)+0.49</f>
        <v>1386.49</v>
      </c>
      <c r="I19" s="40"/>
      <c r="J19" s="41"/>
    </row>
    <row r="20" spans="1:10" ht="12.75">
      <c r="A20" s="1" t="s">
        <v>53</v>
      </c>
      <c r="B20" s="5">
        <f>HLOOKUP(G17,R5:AW15,6,TRUE)+HLOOKUP(B17,R5:AW15,10,TRUE)</f>
        <v>2</v>
      </c>
      <c r="E20" s="31" t="s">
        <v>54</v>
      </c>
      <c r="F20" s="31"/>
      <c r="G20" s="11">
        <f>E15*HLOOKUP(G16,R5:AW15,4,TRUE)</f>
        <v>112.5</v>
      </c>
      <c r="I20" s="40"/>
      <c r="J20" s="41"/>
    </row>
    <row r="21" spans="1:10" ht="12.75">
      <c r="A21" s="1" t="s">
        <v>55</v>
      </c>
      <c r="B21" s="5">
        <f>HLOOKUP(B17,R5:AW15,11,TRUE)</f>
        <v>0</v>
      </c>
      <c r="F21" s="1" t="s">
        <v>56</v>
      </c>
      <c r="G21" s="5">
        <f>SUM(B16:B17,G16:G17)</f>
        <v>71</v>
      </c>
      <c r="I21" s="40"/>
      <c r="J21" s="41"/>
    </row>
    <row r="22" spans="1:10" ht="12.75">
      <c r="A22" s="22" t="s">
        <v>57</v>
      </c>
      <c r="B22" s="22"/>
      <c r="C22" s="33">
        <f>((B16/10)^3+(G16/10))*(B15/2)</f>
        <v>258209.99999999994</v>
      </c>
      <c r="D22" s="33"/>
      <c r="E22" s="22" t="s">
        <v>58</v>
      </c>
      <c r="F22" s="22"/>
      <c r="G22" s="22"/>
      <c r="H22" t="str">
        <f>HLOOKUP(C22,R2:AG4,3,TRUE)</f>
        <v>7d10</v>
      </c>
      <c r="I22" s="40"/>
      <c r="J22" s="41"/>
    </row>
    <row r="23" spans="1:10" ht="12.75">
      <c r="A23" s="22" t="s">
        <v>59</v>
      </c>
      <c r="B23" s="22"/>
      <c r="C23">
        <f>SUM(B16:B17,G16)</f>
        <v>49</v>
      </c>
      <c r="D23" s="21" t="s">
        <v>60</v>
      </c>
      <c r="E23" s="21"/>
      <c r="F23" s="21"/>
      <c r="G23" s="26" t="s">
        <v>124</v>
      </c>
      <c r="H23" s="32"/>
      <c r="I23" s="40"/>
      <c r="J23" s="41"/>
    </row>
    <row r="24" spans="1:10" ht="12.75">
      <c r="A24" s="26"/>
      <c r="B24" s="44"/>
      <c r="C24" s="44"/>
      <c r="D24" s="44"/>
      <c r="E24" s="44"/>
      <c r="F24" s="44"/>
      <c r="G24" s="44"/>
      <c r="H24" s="44"/>
      <c r="I24" s="40"/>
      <c r="J24" s="41"/>
    </row>
    <row r="25" spans="1:10" ht="12.75">
      <c r="A25" s="1" t="s">
        <v>61</v>
      </c>
      <c r="B25">
        <f>HLOOKUP(G17,R5:AW15,7,TRUE)</f>
        <v>16</v>
      </c>
      <c r="D25" t="s">
        <v>62</v>
      </c>
      <c r="E25" s="22" t="s">
        <v>63</v>
      </c>
      <c r="F25" s="22"/>
      <c r="G25" s="9">
        <f>HLOOKUP(G17,R5:AW15,8,TRUE)</f>
        <v>20</v>
      </c>
      <c r="H25" t="s">
        <v>62</v>
      </c>
      <c r="I25" s="40"/>
      <c r="J25" s="41"/>
    </row>
    <row r="26" spans="1:10" ht="12.75">
      <c r="A26" s="22" t="s">
        <v>64</v>
      </c>
      <c r="B26" s="22"/>
      <c r="C26">
        <f>(G17/10)*H4</f>
        <v>8.8</v>
      </c>
      <c r="E26" s="20" t="s">
        <v>65</v>
      </c>
      <c r="F26" s="20"/>
      <c r="G26" s="12">
        <v>10000</v>
      </c>
      <c r="I26" s="40"/>
      <c r="J26" s="41"/>
    </row>
    <row r="27" spans="1:10" ht="12.75">
      <c r="A27" s="1" t="s">
        <v>66</v>
      </c>
      <c r="B27">
        <f>G17*3</f>
        <v>66</v>
      </c>
      <c r="C27" s="13" t="s">
        <v>62</v>
      </c>
      <c r="D27" s="30"/>
      <c r="E27" s="30"/>
      <c r="F27" s="30"/>
      <c r="G27" s="30"/>
      <c r="H27" s="30"/>
      <c r="I27" s="40"/>
      <c r="J27" s="41"/>
    </row>
    <row r="28" spans="1:10" ht="12.75">
      <c r="A28" s="22" t="s">
        <v>67</v>
      </c>
      <c r="B28" s="22"/>
      <c r="C28" s="22"/>
      <c r="D28" s="25" t="s">
        <v>113</v>
      </c>
      <c r="E28" s="25"/>
      <c r="F28" s="25"/>
      <c r="G28" s="25"/>
      <c r="H28" s="25"/>
      <c r="I28" s="40"/>
      <c r="J28" s="41"/>
    </row>
    <row r="29" spans="1:10" ht="12.75">
      <c r="A29" s="1" t="s">
        <v>95</v>
      </c>
      <c r="B29" s="35" t="s">
        <v>115</v>
      </c>
      <c r="C29" s="35"/>
      <c r="D29" s="35"/>
      <c r="E29" s="35"/>
      <c r="F29" s="35"/>
      <c r="G29" s="35"/>
      <c r="H29" s="36"/>
      <c r="I29" s="40"/>
      <c r="J29" s="41"/>
    </row>
    <row r="30" spans="1:10" ht="12.75">
      <c r="A30" s="25" t="s">
        <v>116</v>
      </c>
      <c r="B30" s="25"/>
      <c r="C30" s="25"/>
      <c r="D30" s="25"/>
      <c r="E30" s="25"/>
      <c r="F30" s="25"/>
      <c r="G30" s="25"/>
      <c r="H30" s="25"/>
      <c r="I30" s="40"/>
      <c r="J30" s="41"/>
    </row>
    <row r="31" spans="1:10" ht="12.75">
      <c r="A31" s="25" t="s">
        <v>117</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107</v>
      </c>
      <c r="D34" s="27"/>
      <c r="E34" s="27"/>
      <c r="F34" s="27"/>
      <c r="G34" s="27"/>
      <c r="H34" s="27"/>
      <c r="I34" s="27"/>
      <c r="J34" s="27"/>
    </row>
    <row r="35" spans="1:10" ht="12.75">
      <c r="A35" s="27" t="s">
        <v>126</v>
      </c>
      <c r="B35" s="27"/>
      <c r="C35" s="27"/>
      <c r="D35" s="27"/>
      <c r="E35" s="27"/>
      <c r="F35" s="27"/>
      <c r="G35" s="27"/>
      <c r="H35" s="27"/>
      <c r="I35" s="27"/>
      <c r="J35" s="27"/>
    </row>
    <row r="36" spans="1:10" ht="12.75">
      <c r="A36" s="25" t="s">
        <v>108</v>
      </c>
      <c r="B36" s="25"/>
      <c r="C36" s="25"/>
      <c r="D36" s="25"/>
      <c r="E36" s="25"/>
      <c r="F36" s="25"/>
      <c r="G36" s="25"/>
      <c r="H36" s="25"/>
      <c r="I36" s="25"/>
      <c r="J36" s="25"/>
    </row>
    <row r="37" spans="1:10" ht="12.75">
      <c r="A37" s="27" t="s">
        <v>127</v>
      </c>
      <c r="B37" s="27"/>
      <c r="C37" s="27"/>
      <c r="D37" s="27"/>
      <c r="E37" s="27"/>
      <c r="F37" s="27"/>
      <c r="G37" s="27"/>
      <c r="H37" s="27"/>
      <c r="I37" s="27"/>
      <c r="J37" s="27"/>
    </row>
    <row r="38" spans="1:10" ht="12.75">
      <c r="A38" s="27" t="s">
        <v>109</v>
      </c>
      <c r="B38" s="27"/>
      <c r="C38" s="27"/>
      <c r="D38" s="27"/>
      <c r="E38" s="27"/>
      <c r="F38" s="27"/>
      <c r="G38" s="27"/>
      <c r="H38" s="27"/>
      <c r="I38" s="27"/>
      <c r="J38" s="27"/>
    </row>
    <row r="39" spans="1:10" ht="12.75">
      <c r="A39" s="27" t="s">
        <v>110</v>
      </c>
      <c r="B39" s="27"/>
      <c r="C39" s="27"/>
      <c r="D39" s="27"/>
      <c r="E39" s="27"/>
      <c r="F39" s="27"/>
      <c r="G39" s="27"/>
      <c r="H39" s="27"/>
      <c r="I39" s="27"/>
      <c r="J39" s="27"/>
    </row>
    <row r="40" spans="1:10" ht="12.75">
      <c r="A40" s="27" t="s">
        <v>111</v>
      </c>
      <c r="B40" s="27"/>
      <c r="C40" s="27"/>
      <c r="D40" s="27"/>
      <c r="E40" s="27"/>
      <c r="F40" s="27"/>
      <c r="G40" s="27"/>
      <c r="H40" s="27"/>
      <c r="I40" s="27"/>
      <c r="J40" s="27"/>
    </row>
    <row r="41" spans="1:10" ht="12.75">
      <c r="A41" s="27" t="s">
        <v>112</v>
      </c>
      <c r="B41" s="27"/>
      <c r="C41" s="27"/>
      <c r="D41" s="27"/>
      <c r="E41" s="27"/>
      <c r="F41" s="27"/>
      <c r="G41" s="27"/>
      <c r="H41" s="27"/>
      <c r="I41" s="27"/>
      <c r="J41" s="27"/>
    </row>
    <row r="42" spans="1:10" ht="12.75">
      <c r="A42" s="27" t="s">
        <v>128</v>
      </c>
      <c r="B42" s="27"/>
      <c r="C42" s="27"/>
      <c r="D42" s="27"/>
      <c r="E42" s="27"/>
      <c r="F42" s="27"/>
      <c r="G42" s="27"/>
      <c r="H42" s="27"/>
      <c r="I42" s="27"/>
      <c r="J42" s="27"/>
    </row>
    <row r="43" spans="1:10" ht="12.75">
      <c r="A43" s="27" t="s">
        <v>114</v>
      </c>
      <c r="B43" s="27"/>
      <c r="C43" s="27"/>
      <c r="D43" s="27"/>
      <c r="E43" s="27"/>
      <c r="F43" s="27"/>
      <c r="G43" s="27"/>
      <c r="H43" s="27"/>
      <c r="I43" s="27"/>
      <c r="J43" s="27"/>
    </row>
    <row r="44" spans="1:10" ht="12.75">
      <c r="A44" s="27"/>
      <c r="B44" s="27"/>
      <c r="C44" s="27"/>
      <c r="D44" s="27"/>
      <c r="E44" s="27"/>
      <c r="F44" s="27"/>
      <c r="G44" s="27"/>
      <c r="H44" s="27"/>
      <c r="I44" s="27"/>
      <c r="J44" s="27"/>
    </row>
    <row r="45" spans="1:10" ht="12.75">
      <c r="A45" s="27"/>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94</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75</v>
      </c>
      <c r="C3" s="26"/>
      <c r="D3" s="26"/>
      <c r="E3" s="26"/>
      <c r="F3" s="26"/>
      <c r="G3" s="1" t="s">
        <v>6</v>
      </c>
      <c r="H3" s="2" t="s">
        <v>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10</v>
      </c>
      <c r="I4" s="4" t="s">
        <v>11</v>
      </c>
      <c r="J4" s="3">
        <v>56</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140</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138</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79</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104</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157</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103</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t="s">
        <v>135</v>
      </c>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t="s">
        <v>136</v>
      </c>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t="s">
        <v>137</v>
      </c>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t="s">
        <v>139</v>
      </c>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190</v>
      </c>
      <c r="C15" s="29" t="s">
        <v>40</v>
      </c>
      <c r="D15" s="29"/>
      <c r="E15" s="34">
        <f>ROUNDUP(B15/50,0)</f>
        <v>4</v>
      </c>
      <c r="F15" s="34"/>
      <c r="G15" s="1" t="s">
        <v>41</v>
      </c>
      <c r="H15" s="5">
        <f>HLOOKUP(B15,R2:AG3,2,TRUE)</f>
        <v>0</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22</v>
      </c>
      <c r="C16" s="21"/>
      <c r="D16" s="21"/>
      <c r="E16" s="22" t="s">
        <v>44</v>
      </c>
      <c r="F16" s="22"/>
      <c r="G16" s="3">
        <v>40</v>
      </c>
      <c r="I16" s="40"/>
      <c r="J16" s="41"/>
    </row>
    <row r="17" spans="1:40" ht="12.75">
      <c r="A17" s="1" t="s">
        <v>45</v>
      </c>
      <c r="B17" s="3">
        <v>42</v>
      </c>
      <c r="C17" s="21"/>
      <c r="D17" s="21"/>
      <c r="E17" s="22" t="s">
        <v>46</v>
      </c>
      <c r="F17" s="22"/>
      <c r="G17" s="3">
        <v>18</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25</v>
      </c>
      <c r="C18" s="21"/>
      <c r="D18" s="21"/>
      <c r="E18" s="22" t="s">
        <v>49</v>
      </c>
      <c r="F18" s="22"/>
      <c r="G18" s="5">
        <f>HLOOKUP(B18,R17:AN18,2,TRUE)</f>
        <v>4</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1.8</v>
      </c>
      <c r="C19">
        <f>HLOOKUP(G16,R5:AW15,3,TRUE)</f>
        <v>5</v>
      </c>
      <c r="D19">
        <f>HLOOKUP(G17,R5:AW15,5,TRUE)</f>
        <v>1.3</v>
      </c>
      <c r="E19">
        <f>HLOOKUP(B17,R5:AW15,9,TRUE)</f>
        <v>4.3</v>
      </c>
      <c r="F19" s="9">
        <f>PRODUCT(B19:E19)</f>
        <v>50.31</v>
      </c>
      <c r="G19" s="1" t="s">
        <v>52</v>
      </c>
      <c r="H19" s="10">
        <f>(F19*E15)+0.49</f>
        <v>201.73000000000002</v>
      </c>
      <c r="I19" s="40"/>
      <c r="J19" s="41"/>
    </row>
    <row r="20" spans="1:10" ht="12.75">
      <c r="A20" s="1" t="s">
        <v>53</v>
      </c>
      <c r="B20" s="5">
        <f>HLOOKUP(G17,R5:AW15,6,TRUE)+HLOOKUP(B17,R5:AW15,10,TRUE)</f>
        <v>7</v>
      </c>
      <c r="E20" s="31" t="s">
        <v>54</v>
      </c>
      <c r="F20" s="31"/>
      <c r="G20" s="11">
        <f>E15*HLOOKUP(G16,R5:AW15,4,TRUE)</f>
        <v>4.8</v>
      </c>
      <c r="I20" s="40"/>
      <c r="J20" s="41"/>
    </row>
    <row r="21" spans="1:10" ht="12.75">
      <c r="A21" s="1" t="s">
        <v>55</v>
      </c>
      <c r="B21" s="5">
        <f>HLOOKUP(B17,R5:AW15,11,TRUE)</f>
        <v>7</v>
      </c>
      <c r="F21" s="1" t="s">
        <v>56</v>
      </c>
      <c r="G21" s="5">
        <f>SUM(B16:B17,G16:G17)</f>
        <v>122</v>
      </c>
      <c r="I21" s="40"/>
      <c r="J21" s="41"/>
    </row>
    <row r="22" spans="1:10" ht="12.75">
      <c r="A22" s="22" t="s">
        <v>57</v>
      </c>
      <c r="B22" s="22"/>
      <c r="C22" s="33">
        <f>((B16/10)^3+(G16/10))*(B15/2)</f>
        <v>1391.5600000000004</v>
      </c>
      <c r="D22" s="33"/>
      <c r="E22" s="22" t="s">
        <v>58</v>
      </c>
      <c r="F22" s="22"/>
      <c r="G22" s="22"/>
      <c r="H22" t="str">
        <f>HLOOKUP(C22,R2:AG4,3,TRUE)</f>
        <v>1d10</v>
      </c>
      <c r="I22" s="40"/>
      <c r="J22" s="41"/>
    </row>
    <row r="23" spans="1:10" ht="12.75">
      <c r="A23" s="22" t="s">
        <v>59</v>
      </c>
      <c r="B23" s="22"/>
      <c r="C23">
        <f>SUM(B16:B17,G16)</f>
        <v>104</v>
      </c>
      <c r="D23" s="21" t="s">
        <v>60</v>
      </c>
      <c r="E23" s="21"/>
      <c r="F23" s="21"/>
      <c r="G23" s="26"/>
      <c r="H23" s="32"/>
      <c r="I23" s="40"/>
      <c r="J23" s="41"/>
    </row>
    <row r="24" spans="1:10" ht="12.75">
      <c r="A24" s="26"/>
      <c r="B24" s="44"/>
      <c r="C24" s="44"/>
      <c r="D24" s="44"/>
      <c r="E24" s="44"/>
      <c r="F24" s="44"/>
      <c r="G24" s="44"/>
      <c r="H24" s="44"/>
      <c r="I24" s="40"/>
      <c r="J24" s="41"/>
    </row>
    <row r="25" spans="1:10" ht="12.75">
      <c r="A25" s="1" t="s">
        <v>61</v>
      </c>
      <c r="B25">
        <f>HLOOKUP(G17,R5:AW15,7,TRUE)</f>
        <v>14</v>
      </c>
      <c r="D25" t="s">
        <v>62</v>
      </c>
      <c r="E25" s="22" t="s">
        <v>63</v>
      </c>
      <c r="F25" s="22"/>
      <c r="G25" s="9">
        <f>HLOOKUP(G17,R5:AW15,8,TRUE)</f>
        <v>18</v>
      </c>
      <c r="H25" t="s">
        <v>62</v>
      </c>
      <c r="I25" s="40"/>
      <c r="J25" s="41"/>
    </row>
    <row r="26" spans="1:10" ht="12.75">
      <c r="A26" s="22" t="s">
        <v>64</v>
      </c>
      <c r="B26" s="22"/>
      <c r="C26">
        <f>(G17/10)*H4</f>
        <v>18</v>
      </c>
      <c r="E26" s="20" t="s">
        <v>65</v>
      </c>
      <c r="F26" s="20"/>
      <c r="G26" s="12">
        <v>50000</v>
      </c>
      <c r="I26" s="40"/>
      <c r="J26" s="41"/>
    </row>
    <row r="27" spans="1:10" ht="12.75">
      <c r="A27" s="1" t="s">
        <v>66</v>
      </c>
      <c r="B27">
        <f>G17*3</f>
        <v>54</v>
      </c>
      <c r="C27" s="13" t="s">
        <v>62</v>
      </c>
      <c r="D27" s="30"/>
      <c r="E27" s="30"/>
      <c r="F27" s="30"/>
      <c r="G27" s="30"/>
      <c r="H27" s="30"/>
      <c r="I27" s="40"/>
      <c r="J27" s="41"/>
    </row>
    <row r="28" spans="1:10" ht="12.75">
      <c r="A28" s="22" t="s">
        <v>67</v>
      </c>
      <c r="B28" s="22"/>
      <c r="C28" s="22"/>
      <c r="D28" s="25" t="s">
        <v>141</v>
      </c>
      <c r="E28" s="25"/>
      <c r="F28" s="25"/>
      <c r="G28" s="25"/>
      <c r="H28" s="25"/>
      <c r="I28" s="40"/>
      <c r="J28" s="41"/>
    </row>
    <row r="29" spans="1:10" ht="12.75">
      <c r="A29" s="1" t="s">
        <v>95</v>
      </c>
      <c r="B29" s="35" t="s">
        <v>142</v>
      </c>
      <c r="C29" s="35"/>
      <c r="D29" s="35"/>
      <c r="E29" s="35"/>
      <c r="F29" s="35"/>
      <c r="G29" s="35"/>
      <c r="H29" s="36"/>
      <c r="I29" s="40"/>
      <c r="J29" s="41"/>
    </row>
    <row r="30" spans="1:10" ht="12.75">
      <c r="A30" s="25" t="s">
        <v>143</v>
      </c>
      <c r="B30" s="25"/>
      <c r="C30" s="25"/>
      <c r="D30" s="25"/>
      <c r="E30" s="25"/>
      <c r="F30" s="25"/>
      <c r="G30" s="25"/>
      <c r="H30" s="25"/>
      <c r="I30" s="40"/>
      <c r="J30" s="41"/>
    </row>
    <row r="31" spans="1:10" ht="12.75">
      <c r="A31" s="25" t="s">
        <v>144</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145</v>
      </c>
      <c r="D34" s="27"/>
      <c r="E34" s="27"/>
      <c r="F34" s="27"/>
      <c r="G34" s="27"/>
      <c r="H34" s="27"/>
      <c r="I34" s="27"/>
      <c r="J34" s="27"/>
    </row>
    <row r="35" spans="1:10" ht="12.75">
      <c r="A35" s="27" t="s">
        <v>146</v>
      </c>
      <c r="B35" s="27"/>
      <c r="C35" s="27"/>
      <c r="D35" s="27"/>
      <c r="E35" s="27"/>
      <c r="F35" s="27"/>
      <c r="G35" s="27"/>
      <c r="H35" s="27"/>
      <c r="I35" s="27"/>
      <c r="J35" s="27"/>
    </row>
    <row r="36" spans="1:10" ht="12.75">
      <c r="A36" s="25" t="s">
        <v>147</v>
      </c>
      <c r="B36" s="25"/>
      <c r="C36" s="25"/>
      <c r="D36" s="25"/>
      <c r="E36" s="25"/>
      <c r="F36" s="25"/>
      <c r="G36" s="25"/>
      <c r="H36" s="25"/>
      <c r="I36" s="25"/>
      <c r="J36" s="25"/>
    </row>
    <row r="37" spans="1:10" ht="12.75">
      <c r="A37" s="27" t="s">
        <v>148</v>
      </c>
      <c r="B37" s="27"/>
      <c r="C37" s="27"/>
      <c r="D37" s="27"/>
      <c r="E37" s="27"/>
      <c r="F37" s="27"/>
      <c r="G37" s="27"/>
      <c r="H37" s="27"/>
      <c r="I37" s="27"/>
      <c r="J37" s="27"/>
    </row>
    <row r="38" spans="1:10" ht="12.75">
      <c r="A38" s="27" t="s">
        <v>149</v>
      </c>
      <c r="B38" s="27"/>
      <c r="C38" s="27"/>
      <c r="D38" s="27"/>
      <c r="E38" s="27"/>
      <c r="F38" s="27"/>
      <c r="G38" s="27"/>
      <c r="H38" s="27"/>
      <c r="I38" s="27"/>
      <c r="J38" s="27"/>
    </row>
    <row r="39" spans="1:10" ht="12.75">
      <c r="A39" s="27" t="s">
        <v>150</v>
      </c>
      <c r="B39" s="27"/>
      <c r="C39" s="27"/>
      <c r="D39" s="27"/>
      <c r="E39" s="27"/>
      <c r="F39" s="27"/>
      <c r="G39" s="27"/>
      <c r="H39" s="27"/>
      <c r="I39" s="27"/>
      <c r="J39" s="27"/>
    </row>
    <row r="40" spans="1:10" ht="12.75">
      <c r="A40" s="27" t="s">
        <v>151</v>
      </c>
      <c r="B40" s="27"/>
      <c r="C40" s="27"/>
      <c r="D40" s="27"/>
      <c r="E40" s="27"/>
      <c r="F40" s="27"/>
      <c r="G40" s="27"/>
      <c r="H40" s="27"/>
      <c r="I40" s="27"/>
      <c r="J40" s="27"/>
    </row>
    <row r="41" spans="1:10" ht="12.75">
      <c r="A41" s="27" t="s">
        <v>152</v>
      </c>
      <c r="B41" s="27"/>
      <c r="C41" s="27"/>
      <c r="D41" s="27"/>
      <c r="E41" s="27"/>
      <c r="F41" s="27"/>
      <c r="G41" s="27"/>
      <c r="H41" s="27"/>
      <c r="I41" s="27"/>
      <c r="J41" s="27"/>
    </row>
    <row r="42" spans="1:10" ht="12.75">
      <c r="A42" s="27" t="s">
        <v>153</v>
      </c>
      <c r="B42" s="27"/>
      <c r="C42" s="27"/>
      <c r="D42" s="27"/>
      <c r="E42" s="27"/>
      <c r="F42" s="27"/>
      <c r="G42" s="27"/>
      <c r="H42" s="27"/>
      <c r="I42" s="27"/>
      <c r="J42" s="27"/>
    </row>
    <row r="43" spans="1:10" ht="12.75">
      <c r="A43" s="27" t="s">
        <v>154</v>
      </c>
      <c r="B43" s="27"/>
      <c r="C43" s="27"/>
      <c r="D43" s="27"/>
      <c r="E43" s="27"/>
      <c r="F43" s="27"/>
      <c r="G43" s="27"/>
      <c r="H43" s="27"/>
      <c r="I43" s="27"/>
      <c r="J43" s="27"/>
    </row>
    <row r="44" spans="1:10" ht="12.75">
      <c r="A44" s="27" t="s">
        <v>155</v>
      </c>
      <c r="B44" s="27"/>
      <c r="C44" s="27"/>
      <c r="D44" s="27"/>
      <c r="E44" s="27"/>
      <c r="F44" s="27"/>
      <c r="G44" s="27"/>
      <c r="H44" s="27"/>
      <c r="I44" s="27"/>
      <c r="J44" s="27"/>
    </row>
    <row r="45" spans="1:10" ht="12.75">
      <c r="A45" s="27" t="s">
        <v>156</v>
      </c>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172</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88</v>
      </c>
      <c r="C3" s="26"/>
      <c r="D3" s="26"/>
      <c r="E3" s="26"/>
      <c r="F3" s="26"/>
      <c r="G3" s="1" t="s">
        <v>6</v>
      </c>
      <c r="H3" s="2" t="s">
        <v>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10</v>
      </c>
      <c r="I4" s="4" t="s">
        <v>11</v>
      </c>
      <c r="J4" s="3">
        <v>165</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160</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78</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83</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84</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164</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158</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t="s">
        <v>159</v>
      </c>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t="s">
        <v>161</v>
      </c>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t="s">
        <v>162</v>
      </c>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t="s">
        <v>163</v>
      </c>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240</v>
      </c>
      <c r="C15" s="29" t="s">
        <v>40</v>
      </c>
      <c r="D15" s="29"/>
      <c r="E15" s="34">
        <f>ROUNDUP(B15/50,0)</f>
        <v>5</v>
      </c>
      <c r="F15" s="34"/>
      <c r="G15" s="1" t="s">
        <v>41</v>
      </c>
      <c r="H15" s="5">
        <f>HLOOKUP(B15,R2:AG3,2,TRUE)</f>
        <v>0</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75</v>
      </c>
      <c r="C16" s="21"/>
      <c r="D16" s="21"/>
      <c r="E16" s="22" t="s">
        <v>44</v>
      </c>
      <c r="F16" s="22"/>
      <c r="G16" s="3">
        <v>40</v>
      </c>
      <c r="I16" s="40"/>
      <c r="J16" s="41"/>
    </row>
    <row r="17" spans="1:40" ht="12.75">
      <c r="A17" s="1" t="s">
        <v>45</v>
      </c>
      <c r="B17" s="3">
        <v>19</v>
      </c>
      <c r="C17" s="21"/>
      <c r="D17" s="21"/>
      <c r="E17" s="22" t="s">
        <v>46</v>
      </c>
      <c r="F17" s="22"/>
      <c r="G17" s="3">
        <v>7</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22</v>
      </c>
      <c r="C18" s="21"/>
      <c r="D18" s="21"/>
      <c r="E18" s="22" t="s">
        <v>49</v>
      </c>
      <c r="F18" s="22"/>
      <c r="G18" s="5">
        <f>HLOOKUP(B18,R17:AN18,2,TRUE)</f>
        <v>4</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5.4</v>
      </c>
      <c r="C19">
        <f>HLOOKUP(G16,R5:AW15,3,TRUE)</f>
        <v>5</v>
      </c>
      <c r="D19">
        <f>HLOOKUP(G17,R5:AW15,5,TRUE)</f>
        <v>0.9</v>
      </c>
      <c r="E19">
        <f>HLOOKUP(B17,R5:AW15,9,TRUE)</f>
        <v>1.9</v>
      </c>
      <c r="F19" s="9">
        <f>PRODUCT(B19:E19)</f>
        <v>46.17</v>
      </c>
      <c r="G19" s="1" t="s">
        <v>52</v>
      </c>
      <c r="H19" s="10">
        <f>(F19*E15)+0.49</f>
        <v>231.34000000000003</v>
      </c>
      <c r="I19" s="40"/>
      <c r="J19" s="41"/>
    </row>
    <row r="20" spans="1:10" ht="12.75">
      <c r="A20" s="1" t="s">
        <v>53</v>
      </c>
      <c r="B20" s="5">
        <f>HLOOKUP(G17,R5:AW15,6,TRUE)+HLOOKUP(B17,R5:AW15,10,TRUE)</f>
        <v>1</v>
      </c>
      <c r="E20" s="31" t="s">
        <v>54</v>
      </c>
      <c r="F20" s="31"/>
      <c r="G20" s="11">
        <f>E15*HLOOKUP(G16,R5:AW15,4,TRUE)</f>
        <v>6</v>
      </c>
      <c r="I20" s="40"/>
      <c r="J20" s="41"/>
    </row>
    <row r="21" spans="1:10" ht="12.75">
      <c r="A21" s="1" t="s">
        <v>55</v>
      </c>
      <c r="B21" s="5">
        <f>HLOOKUP(B17,R5:AW15,11,TRUE)</f>
        <v>3</v>
      </c>
      <c r="F21" s="1" t="s">
        <v>56</v>
      </c>
      <c r="G21" s="5">
        <f>SUM(B16:B17,G16:G17)</f>
        <v>141</v>
      </c>
      <c r="I21" s="40"/>
      <c r="J21" s="41"/>
    </row>
    <row r="22" spans="1:10" ht="12.75">
      <c r="A22" s="22" t="s">
        <v>57</v>
      </c>
      <c r="B22" s="22"/>
      <c r="C22" s="33">
        <f>((B16/10)^3+(G16/10))*(B15/2)</f>
        <v>51105</v>
      </c>
      <c r="D22" s="33"/>
      <c r="E22" s="22" t="s">
        <v>58</v>
      </c>
      <c r="F22" s="22"/>
      <c r="G22" s="22"/>
      <c r="H22" t="str">
        <f>HLOOKUP(C22,R2:AG4,3,TRUE)</f>
        <v>4d10</v>
      </c>
      <c r="I22" s="40"/>
      <c r="J22" s="41"/>
    </row>
    <row r="23" spans="1:10" ht="12.75">
      <c r="A23" s="22" t="s">
        <v>59</v>
      </c>
      <c r="B23" s="22"/>
      <c r="C23">
        <f>SUM(B16:B17,G16)</f>
        <v>134</v>
      </c>
      <c r="D23" s="21" t="s">
        <v>60</v>
      </c>
      <c r="E23" s="21"/>
      <c r="F23" s="21"/>
      <c r="G23" s="26"/>
      <c r="H23" s="32"/>
      <c r="I23" s="40"/>
      <c r="J23" s="41"/>
    </row>
    <row r="24" spans="1:10" ht="12.75">
      <c r="A24" s="26" t="s">
        <v>165</v>
      </c>
      <c r="B24" s="44"/>
      <c r="C24" s="44"/>
      <c r="D24" s="44"/>
      <c r="E24" s="44"/>
      <c r="F24" s="44"/>
      <c r="G24" s="44"/>
      <c r="H24" s="44"/>
      <c r="I24" s="40"/>
      <c r="J24" s="41"/>
    </row>
    <row r="25" spans="1:10" ht="12.75">
      <c r="A25" s="1" t="s">
        <v>61</v>
      </c>
      <c r="B25">
        <f>HLOOKUP(G17,R5:AW15,7,TRUE)</f>
        <v>6</v>
      </c>
      <c r="D25" t="s">
        <v>62</v>
      </c>
      <c r="E25" s="22" t="s">
        <v>63</v>
      </c>
      <c r="F25" s="22"/>
      <c r="G25" s="9">
        <f>HLOOKUP(G17,R5:AW15,8,TRUE)</f>
        <v>11</v>
      </c>
      <c r="H25" t="s">
        <v>62</v>
      </c>
      <c r="I25" s="40"/>
      <c r="J25" s="41"/>
    </row>
    <row r="26" spans="1:10" ht="12.75">
      <c r="A26" s="22" t="s">
        <v>64</v>
      </c>
      <c r="B26" s="22"/>
      <c r="C26">
        <f>(G17/10)*H4</f>
        <v>7</v>
      </c>
      <c r="E26" s="20" t="s">
        <v>65</v>
      </c>
      <c r="F26" s="20"/>
      <c r="G26" s="12">
        <v>25000</v>
      </c>
      <c r="I26" s="40"/>
      <c r="J26" s="41"/>
    </row>
    <row r="27" spans="1:10" ht="12.75">
      <c r="A27" s="1" t="s">
        <v>66</v>
      </c>
      <c r="B27">
        <f>G17*3</f>
        <v>21</v>
      </c>
      <c r="C27" s="13" t="s">
        <v>62</v>
      </c>
      <c r="D27" s="30"/>
      <c r="E27" s="30"/>
      <c r="F27" s="30"/>
      <c r="G27" s="30"/>
      <c r="H27" s="30"/>
      <c r="I27" s="40"/>
      <c r="J27" s="41"/>
    </row>
    <row r="28" spans="1:10" ht="12.75">
      <c r="A28" s="22" t="s">
        <v>67</v>
      </c>
      <c r="B28" s="22"/>
      <c r="C28" s="22"/>
      <c r="D28" s="25" t="s">
        <v>169</v>
      </c>
      <c r="E28" s="25"/>
      <c r="F28" s="25"/>
      <c r="G28" s="25"/>
      <c r="H28" s="25"/>
      <c r="I28" s="40"/>
      <c r="J28" s="41"/>
    </row>
    <row r="29" spans="1:10" ht="12.75">
      <c r="A29" s="1" t="s">
        <v>95</v>
      </c>
      <c r="B29" s="35" t="s">
        <v>166</v>
      </c>
      <c r="C29" s="35"/>
      <c r="D29" s="35"/>
      <c r="E29" s="35"/>
      <c r="F29" s="35"/>
      <c r="G29" s="35"/>
      <c r="H29" s="36"/>
      <c r="I29" s="40"/>
      <c r="J29" s="41"/>
    </row>
    <row r="30" spans="1:10" ht="12.75">
      <c r="A30" s="25" t="s">
        <v>167</v>
      </c>
      <c r="B30" s="25"/>
      <c r="C30" s="25"/>
      <c r="D30" s="25"/>
      <c r="E30" s="25"/>
      <c r="F30" s="25"/>
      <c r="G30" s="25"/>
      <c r="H30" s="25"/>
      <c r="I30" s="40"/>
      <c r="J30" s="41"/>
    </row>
    <row r="31" spans="1:10" ht="12.75">
      <c r="A31" s="25" t="s">
        <v>168</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176</v>
      </c>
      <c r="D34" s="27"/>
      <c r="E34" s="27"/>
      <c r="F34" s="27"/>
      <c r="G34" s="27"/>
      <c r="H34" s="27"/>
      <c r="I34" s="27"/>
      <c r="J34" s="27"/>
    </row>
    <row r="35" spans="1:10" ht="12.75">
      <c r="A35" s="27" t="s">
        <v>89</v>
      </c>
      <c r="B35" s="27"/>
      <c r="C35" s="27"/>
      <c r="D35" s="27"/>
      <c r="E35" s="27"/>
      <c r="F35" s="27"/>
      <c r="G35" s="27"/>
      <c r="H35" s="27"/>
      <c r="I35" s="27"/>
      <c r="J35" s="27"/>
    </row>
    <row r="36" spans="1:10" ht="12.75">
      <c r="A36" s="25" t="s">
        <v>90</v>
      </c>
      <c r="B36" s="25"/>
      <c r="C36" s="25"/>
      <c r="D36" s="25"/>
      <c r="E36" s="25"/>
      <c r="F36" s="25"/>
      <c r="G36" s="25"/>
      <c r="H36" s="25"/>
      <c r="I36" s="25"/>
      <c r="J36" s="25"/>
    </row>
    <row r="37" spans="1:10" ht="12.75">
      <c r="A37" s="27" t="s">
        <v>91</v>
      </c>
      <c r="B37" s="27"/>
      <c r="C37" s="27"/>
      <c r="D37" s="27"/>
      <c r="E37" s="27"/>
      <c r="F37" s="27"/>
      <c r="G37" s="27"/>
      <c r="H37" s="27"/>
      <c r="I37" s="27"/>
      <c r="J37" s="27"/>
    </row>
    <row r="38" spans="1:10" ht="12.75">
      <c r="A38" s="27" t="s">
        <v>92</v>
      </c>
      <c r="B38" s="27"/>
      <c r="C38" s="27"/>
      <c r="D38" s="27"/>
      <c r="E38" s="27"/>
      <c r="F38" s="27"/>
      <c r="G38" s="27"/>
      <c r="H38" s="27"/>
      <c r="I38" s="27"/>
      <c r="J38" s="27"/>
    </row>
    <row r="39" spans="1:10" ht="12.75">
      <c r="A39" s="27" t="s">
        <v>93</v>
      </c>
      <c r="B39" s="27"/>
      <c r="C39" s="27"/>
      <c r="D39" s="27"/>
      <c r="E39" s="27"/>
      <c r="F39" s="27"/>
      <c r="G39" s="27"/>
      <c r="H39" s="27"/>
      <c r="I39" s="27"/>
      <c r="J39" s="27"/>
    </row>
    <row r="40" spans="1:10" ht="12.75">
      <c r="A40" s="27" t="s">
        <v>170</v>
      </c>
      <c r="B40" s="27"/>
      <c r="C40" s="27"/>
      <c r="D40" s="27"/>
      <c r="E40" s="27"/>
      <c r="F40" s="27"/>
      <c r="G40" s="27"/>
      <c r="H40" s="27"/>
      <c r="I40" s="27"/>
      <c r="J40" s="27"/>
    </row>
    <row r="41" spans="1:10" ht="12.75">
      <c r="A41" s="27" t="s">
        <v>171</v>
      </c>
      <c r="B41" s="27"/>
      <c r="C41" s="27"/>
      <c r="D41" s="27"/>
      <c r="E41" s="27"/>
      <c r="F41" s="27"/>
      <c r="G41" s="27"/>
      <c r="H41" s="27"/>
      <c r="I41" s="27"/>
      <c r="J41" s="27"/>
    </row>
    <row r="42" spans="1:10" ht="12.75">
      <c r="A42" s="27" t="s">
        <v>173</v>
      </c>
      <c r="B42" s="27"/>
      <c r="C42" s="27"/>
      <c r="D42" s="27"/>
      <c r="E42" s="27"/>
      <c r="F42" s="27"/>
      <c r="G42" s="27"/>
      <c r="H42" s="27"/>
      <c r="I42" s="27"/>
      <c r="J42" s="27"/>
    </row>
    <row r="43" spans="1:10" ht="12.75">
      <c r="A43" s="27" t="s">
        <v>174</v>
      </c>
      <c r="B43" s="27"/>
      <c r="C43" s="27"/>
      <c r="D43" s="27"/>
      <c r="E43" s="27"/>
      <c r="F43" s="27"/>
      <c r="G43" s="27"/>
      <c r="H43" s="27"/>
      <c r="I43" s="27"/>
      <c r="J43" s="27"/>
    </row>
    <row r="44" spans="1:10" ht="12.75">
      <c r="A44" s="27" t="s">
        <v>175</v>
      </c>
      <c r="B44" s="27"/>
      <c r="C44" s="27"/>
      <c r="D44" s="27"/>
      <c r="E44" s="27"/>
      <c r="F44" s="27"/>
      <c r="G44" s="27"/>
      <c r="H44" s="27"/>
      <c r="I44" s="27"/>
      <c r="J44" s="27"/>
    </row>
    <row r="45" spans="1:10" ht="12.75">
      <c r="A45" s="27"/>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85</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195</v>
      </c>
      <c r="C3" s="26"/>
      <c r="D3" s="26"/>
      <c r="E3" s="26"/>
      <c r="F3" s="26"/>
      <c r="G3" s="1" t="s">
        <v>6</v>
      </c>
      <c r="H3" s="2" t="s">
        <v>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10</v>
      </c>
      <c r="I4" s="4" t="s">
        <v>11</v>
      </c>
      <c r="J4" s="3">
        <v>42</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185</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86</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182</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180</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184</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181</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t="s">
        <v>183</v>
      </c>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t="s">
        <v>187</v>
      </c>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t="s">
        <v>188</v>
      </c>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160</v>
      </c>
      <c r="C15" s="29" t="s">
        <v>40</v>
      </c>
      <c r="D15" s="29"/>
      <c r="E15" s="34">
        <f>ROUNDUP(B15/50,0)</f>
        <v>4</v>
      </c>
      <c r="F15" s="34"/>
      <c r="G15" s="1" t="s">
        <v>41</v>
      </c>
      <c r="H15" s="5">
        <f>HLOOKUP(B15,R2:AG3,2,TRUE)</f>
        <v>0</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45</v>
      </c>
      <c r="C16" s="21"/>
      <c r="D16" s="21"/>
      <c r="E16" s="22" t="s">
        <v>44</v>
      </c>
      <c r="F16" s="22"/>
      <c r="G16" s="3">
        <v>16</v>
      </c>
      <c r="I16" s="40"/>
      <c r="J16" s="41"/>
    </row>
    <row r="17" spans="1:40" ht="12.75">
      <c r="A17" s="1" t="s">
        <v>45</v>
      </c>
      <c r="B17" s="3">
        <v>18</v>
      </c>
      <c r="C17" s="21"/>
      <c r="D17" s="21"/>
      <c r="E17" s="22" t="s">
        <v>46</v>
      </c>
      <c r="F17" s="22"/>
      <c r="G17" s="3">
        <v>48</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18</v>
      </c>
      <c r="C18" s="21"/>
      <c r="D18" s="21"/>
      <c r="E18" s="22" t="s">
        <v>49</v>
      </c>
      <c r="F18" s="22"/>
      <c r="G18" s="5">
        <f>HLOOKUP(B18,R17:AN18,2,TRUE)</f>
        <v>3</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3.4</v>
      </c>
      <c r="C19">
        <f>HLOOKUP(G16,R5:AW15,3,TRUE)</f>
        <v>1.8</v>
      </c>
      <c r="D19">
        <f>HLOOKUP(G17,R5:AW15,5,TRUE)</f>
        <v>2.3</v>
      </c>
      <c r="E19">
        <f>HLOOKUP(B17,R5:AW15,9,TRUE)</f>
        <v>1.9</v>
      </c>
      <c r="F19" s="9">
        <f>PRODUCT(B19:E19)</f>
        <v>26.744399999999995</v>
      </c>
      <c r="G19" s="1" t="s">
        <v>52</v>
      </c>
      <c r="H19" s="10">
        <f>(F19*E15)+0.49</f>
        <v>107.46759999999998</v>
      </c>
      <c r="I19" s="40"/>
      <c r="J19" s="41"/>
    </row>
    <row r="20" spans="1:10" ht="12.75">
      <c r="A20" s="1" t="s">
        <v>53</v>
      </c>
      <c r="B20" s="5">
        <f>HLOOKUP(G17,R5:AW15,6,TRUE)+HLOOKUP(B17,R5:AW15,10,TRUE)</f>
        <v>8</v>
      </c>
      <c r="E20" s="31" t="s">
        <v>54</v>
      </c>
      <c r="F20" s="31"/>
      <c r="G20" s="11">
        <f>E15*HLOOKUP(G16,R5:AW15,4,TRUE)</f>
        <v>1.6</v>
      </c>
      <c r="I20" s="40"/>
      <c r="J20" s="41"/>
    </row>
    <row r="21" spans="1:10" ht="12.75">
      <c r="A21" s="1" t="s">
        <v>55</v>
      </c>
      <c r="B21" s="5">
        <f>HLOOKUP(B17,R5:AW15,11,TRUE)</f>
        <v>3</v>
      </c>
      <c r="F21" s="1" t="s">
        <v>56</v>
      </c>
      <c r="G21" s="5">
        <f>SUM(B16:B17,G16:G17)</f>
        <v>127</v>
      </c>
      <c r="I21" s="40"/>
      <c r="J21" s="41"/>
    </row>
    <row r="22" spans="1:10" ht="12.75">
      <c r="A22" s="22" t="s">
        <v>57</v>
      </c>
      <c r="B22" s="22"/>
      <c r="C22" s="33">
        <f>((B16/10)^3+(G16/10))*(B15/2)</f>
        <v>7418</v>
      </c>
      <c r="D22" s="33"/>
      <c r="E22" s="22" t="s">
        <v>58</v>
      </c>
      <c r="F22" s="22"/>
      <c r="G22" s="22"/>
      <c r="H22" t="str">
        <f>HLOOKUP(C22,R2:AG4,3,TRUE)</f>
        <v>2d8</v>
      </c>
      <c r="I22" s="40"/>
      <c r="J22" s="41"/>
    </row>
    <row r="23" spans="1:10" ht="12.75">
      <c r="A23" s="22" t="s">
        <v>59</v>
      </c>
      <c r="B23" s="22"/>
      <c r="C23">
        <f>SUM(B16:B17,G16)</f>
        <v>79</v>
      </c>
      <c r="D23" s="21" t="s">
        <v>60</v>
      </c>
      <c r="E23" s="21"/>
      <c r="F23" s="21"/>
      <c r="G23" s="26"/>
      <c r="H23" s="32"/>
      <c r="I23" s="40"/>
      <c r="J23" s="41"/>
    </row>
    <row r="24" spans="1:10" ht="12.75">
      <c r="A24" s="26" t="s">
        <v>186</v>
      </c>
      <c r="B24" s="44"/>
      <c r="C24" s="44"/>
      <c r="D24" s="44"/>
      <c r="E24" s="44"/>
      <c r="F24" s="44"/>
      <c r="G24" s="44"/>
      <c r="H24" s="44"/>
      <c r="I24" s="40"/>
      <c r="J24" s="41"/>
    </row>
    <row r="25" spans="1:10" ht="12.75">
      <c r="A25" s="1" t="s">
        <v>61</v>
      </c>
      <c r="B25">
        <f>HLOOKUP(G17,R5:AW15,7,TRUE)</f>
        <v>34</v>
      </c>
      <c r="D25" t="s">
        <v>62</v>
      </c>
      <c r="E25" s="22" t="s">
        <v>63</v>
      </c>
      <c r="F25" s="22"/>
      <c r="G25" s="9">
        <f>HLOOKUP(G17,R5:AW15,8,TRUE)</f>
        <v>38</v>
      </c>
      <c r="H25" t="s">
        <v>62</v>
      </c>
      <c r="I25" s="40"/>
      <c r="J25" s="41"/>
    </row>
    <row r="26" spans="1:10" ht="12.75">
      <c r="A26" s="22" t="s">
        <v>64</v>
      </c>
      <c r="B26" s="22"/>
      <c r="C26">
        <f>(G17/10)*H4</f>
        <v>48</v>
      </c>
      <c r="E26" s="20" t="s">
        <v>65</v>
      </c>
      <c r="F26" s="20"/>
      <c r="G26" s="12">
        <v>99999</v>
      </c>
      <c r="I26" s="40"/>
      <c r="J26" s="41"/>
    </row>
    <row r="27" spans="1:10" ht="12.75">
      <c r="A27" s="1" t="s">
        <v>66</v>
      </c>
      <c r="B27">
        <f>G17*3</f>
        <v>144</v>
      </c>
      <c r="C27" s="13" t="s">
        <v>62</v>
      </c>
      <c r="D27" s="30"/>
      <c r="E27" s="30"/>
      <c r="F27" s="30"/>
      <c r="G27" s="30"/>
      <c r="H27" s="30"/>
      <c r="I27" s="40"/>
      <c r="J27" s="41"/>
    </row>
    <row r="28" spans="1:10" ht="12.75">
      <c r="A28" s="22" t="s">
        <v>67</v>
      </c>
      <c r="B28" s="22"/>
      <c r="C28" s="22"/>
      <c r="D28" s="25" t="s">
        <v>189</v>
      </c>
      <c r="E28" s="25"/>
      <c r="F28" s="25"/>
      <c r="G28" s="25"/>
      <c r="H28" s="25"/>
      <c r="I28" s="40"/>
      <c r="J28" s="41"/>
    </row>
    <row r="29" spans="1:10" ht="12.75">
      <c r="A29" s="1" t="s">
        <v>95</v>
      </c>
      <c r="B29" s="35" t="s">
        <v>177</v>
      </c>
      <c r="C29" s="35"/>
      <c r="D29" s="35"/>
      <c r="E29" s="35"/>
      <c r="F29" s="35"/>
      <c r="G29" s="35"/>
      <c r="H29" s="36"/>
      <c r="I29" s="40"/>
      <c r="J29" s="41"/>
    </row>
    <row r="30" spans="1:10" ht="12.75">
      <c r="A30" s="25" t="s">
        <v>178</v>
      </c>
      <c r="B30" s="25"/>
      <c r="C30" s="25"/>
      <c r="D30" s="25"/>
      <c r="E30" s="25"/>
      <c r="F30" s="25"/>
      <c r="G30" s="25"/>
      <c r="H30" s="25"/>
      <c r="I30" s="40"/>
      <c r="J30" s="41"/>
    </row>
    <row r="31" spans="1:10" ht="12.75">
      <c r="A31" s="25" t="s">
        <v>179</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190</v>
      </c>
      <c r="D34" s="27"/>
      <c r="E34" s="27"/>
      <c r="F34" s="27"/>
      <c r="G34" s="27"/>
      <c r="H34" s="27"/>
      <c r="I34" s="27"/>
      <c r="J34" s="27"/>
    </row>
    <row r="35" spans="1:10" ht="12.75">
      <c r="A35" s="27" t="s">
        <v>191</v>
      </c>
      <c r="B35" s="27"/>
      <c r="C35" s="27"/>
      <c r="D35" s="27"/>
      <c r="E35" s="27"/>
      <c r="F35" s="27"/>
      <c r="G35" s="27"/>
      <c r="H35" s="27"/>
      <c r="I35" s="27"/>
      <c r="J35" s="27"/>
    </row>
    <row r="36" spans="1:10" ht="12.75">
      <c r="A36" s="25" t="s">
        <v>202</v>
      </c>
      <c r="B36" s="25"/>
      <c r="C36" s="25"/>
      <c r="D36" s="25"/>
      <c r="E36" s="25"/>
      <c r="F36" s="25"/>
      <c r="G36" s="25"/>
      <c r="H36" s="25"/>
      <c r="I36" s="25"/>
      <c r="J36" s="25"/>
    </row>
    <row r="37" spans="1:10" ht="12.75">
      <c r="A37" s="27" t="s">
        <v>192</v>
      </c>
      <c r="B37" s="27"/>
      <c r="C37" s="27"/>
      <c r="D37" s="27"/>
      <c r="E37" s="27"/>
      <c r="F37" s="27"/>
      <c r="G37" s="27"/>
      <c r="H37" s="27"/>
      <c r="I37" s="27"/>
      <c r="J37" s="27"/>
    </row>
    <row r="38" spans="1:10" ht="12.75">
      <c r="A38" s="27" t="s">
        <v>193</v>
      </c>
      <c r="B38" s="27"/>
      <c r="C38" s="27"/>
      <c r="D38" s="27"/>
      <c r="E38" s="27"/>
      <c r="F38" s="27"/>
      <c r="G38" s="27"/>
      <c r="H38" s="27"/>
      <c r="I38" s="27"/>
      <c r="J38" s="27"/>
    </row>
    <row r="39" spans="1:10" ht="12.75">
      <c r="A39" s="27" t="s">
        <v>194</v>
      </c>
      <c r="B39" s="27"/>
      <c r="C39" s="27"/>
      <c r="D39" s="27"/>
      <c r="E39" s="27"/>
      <c r="F39" s="27"/>
      <c r="G39" s="27"/>
      <c r="H39" s="27"/>
      <c r="I39" s="27"/>
      <c r="J39" s="27"/>
    </row>
    <row r="40" spans="1:10" ht="12.75">
      <c r="A40" s="27" t="s">
        <v>196</v>
      </c>
      <c r="B40" s="27"/>
      <c r="C40" s="27"/>
      <c r="D40" s="27"/>
      <c r="E40" s="27"/>
      <c r="F40" s="27"/>
      <c r="G40" s="27"/>
      <c r="H40" s="27"/>
      <c r="I40" s="27"/>
      <c r="J40" s="27"/>
    </row>
    <row r="41" spans="1:10" ht="12.75">
      <c r="A41" s="27" t="s">
        <v>197</v>
      </c>
      <c r="B41" s="27"/>
      <c r="C41" s="27"/>
      <c r="D41" s="27"/>
      <c r="E41" s="27"/>
      <c r="F41" s="27"/>
      <c r="G41" s="27"/>
      <c r="H41" s="27"/>
      <c r="I41" s="27"/>
      <c r="J41" s="27"/>
    </row>
    <row r="42" spans="1:10" ht="12.75">
      <c r="A42" s="27" t="s">
        <v>198</v>
      </c>
      <c r="B42" s="27"/>
      <c r="C42" s="27"/>
      <c r="D42" s="27"/>
      <c r="E42" s="27"/>
      <c r="F42" s="27"/>
      <c r="G42" s="27"/>
      <c r="H42" s="27"/>
      <c r="I42" s="27"/>
      <c r="J42" s="27"/>
    </row>
    <row r="43" spans="1:10" ht="12.75">
      <c r="A43" s="27" t="s">
        <v>199</v>
      </c>
      <c r="B43" s="27"/>
      <c r="C43" s="27"/>
      <c r="D43" s="27"/>
      <c r="E43" s="27"/>
      <c r="F43" s="27"/>
      <c r="G43" s="27"/>
      <c r="H43" s="27"/>
      <c r="I43" s="27"/>
      <c r="J43" s="27"/>
    </row>
    <row r="44" spans="1:10" ht="12.75">
      <c r="A44" s="27" t="s">
        <v>200</v>
      </c>
      <c r="B44" s="27"/>
      <c r="C44" s="27"/>
      <c r="D44" s="27"/>
      <c r="E44" s="27"/>
      <c r="F44" s="27"/>
      <c r="G44" s="27"/>
      <c r="H44" s="27"/>
      <c r="I44" s="27"/>
      <c r="J44" s="27"/>
    </row>
    <row r="45" spans="1:10" ht="12.75">
      <c r="A45" s="27" t="s">
        <v>201</v>
      </c>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87</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267</v>
      </c>
      <c r="C3" s="26"/>
      <c r="D3" s="26"/>
      <c r="E3" s="26"/>
      <c r="F3" s="26"/>
      <c r="G3" s="1" t="s">
        <v>6</v>
      </c>
      <c r="H3" s="2" t="s">
        <v>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9</v>
      </c>
      <c r="I4" s="4" t="s">
        <v>11</v>
      </c>
      <c r="J4" s="3">
        <v>21</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276</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261</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271</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268</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270</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269</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t="s">
        <v>86</v>
      </c>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t="s">
        <v>275</v>
      </c>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170</v>
      </c>
      <c r="C15" s="29" t="s">
        <v>40</v>
      </c>
      <c r="D15" s="29"/>
      <c r="E15" s="34">
        <f>ROUNDUP(B15/50,0)</f>
        <v>4</v>
      </c>
      <c r="F15" s="34"/>
      <c r="G15" s="1" t="s">
        <v>41</v>
      </c>
      <c r="H15" s="5">
        <f>HLOOKUP(B15,R2:AG3,2,TRUE)</f>
        <v>0</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20</v>
      </c>
      <c r="C16" s="21"/>
      <c r="D16" s="21"/>
      <c r="E16" s="22" t="s">
        <v>44</v>
      </c>
      <c r="F16" s="22"/>
      <c r="G16" s="3">
        <v>12</v>
      </c>
      <c r="I16" s="40"/>
      <c r="J16" s="41"/>
    </row>
    <row r="17" spans="1:40" ht="12.75">
      <c r="A17" s="1" t="s">
        <v>45</v>
      </c>
      <c r="B17" s="3">
        <v>17</v>
      </c>
      <c r="C17" s="21"/>
      <c r="D17" s="21"/>
      <c r="E17" s="22" t="s">
        <v>46</v>
      </c>
      <c r="F17" s="22"/>
      <c r="G17" s="3">
        <v>48</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15</v>
      </c>
      <c r="C18" s="21"/>
      <c r="D18" s="21"/>
      <c r="E18" s="22" t="s">
        <v>49</v>
      </c>
      <c r="F18" s="22"/>
      <c r="G18" s="5">
        <f>HLOOKUP(B18,R17:AN18,2,TRUE)</f>
        <v>2</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1.6</v>
      </c>
      <c r="C19">
        <f>HLOOKUP(G16,R5:AW15,3,TRUE)</f>
        <v>1.4</v>
      </c>
      <c r="D19">
        <f>HLOOKUP(G17,R5:AW15,5,TRUE)</f>
        <v>2.3</v>
      </c>
      <c r="E19">
        <f>HLOOKUP(B17,R5:AW15,9,TRUE)</f>
        <v>1.6</v>
      </c>
      <c r="F19" s="9">
        <f>PRODUCT(B19:E19)</f>
        <v>8.2432</v>
      </c>
      <c r="G19" s="1" t="s">
        <v>52</v>
      </c>
      <c r="H19" s="10">
        <f>(F19*E15)+0.49</f>
        <v>33.4628</v>
      </c>
      <c r="I19" s="40"/>
      <c r="J19" s="41"/>
    </row>
    <row r="20" spans="1:10" ht="12.75">
      <c r="A20" s="1" t="s">
        <v>53</v>
      </c>
      <c r="B20" s="5">
        <f>HLOOKUP(G17,R5:AW15,6,TRUE)+HLOOKUP(B17,R5:AW15,10,TRUE)</f>
        <v>7</v>
      </c>
      <c r="E20" s="31" t="s">
        <v>54</v>
      </c>
      <c r="F20" s="31"/>
      <c r="G20" s="11">
        <f>E15*HLOOKUP(G16,R5:AW15,4,TRUE)</f>
        <v>1.2</v>
      </c>
      <c r="I20" s="40"/>
      <c r="J20" s="41"/>
    </row>
    <row r="21" spans="1:10" ht="12.75">
      <c r="A21" s="1" t="s">
        <v>55</v>
      </c>
      <c r="B21" s="5">
        <f>HLOOKUP(B17,R5:AW15,11,TRUE)</f>
        <v>2</v>
      </c>
      <c r="F21" s="1" t="s">
        <v>56</v>
      </c>
      <c r="G21" s="5">
        <f>SUM(B16:B17,G16:G17)</f>
        <v>97</v>
      </c>
      <c r="I21" s="40"/>
      <c r="J21" s="41"/>
    </row>
    <row r="22" spans="1:10" ht="12.75">
      <c r="A22" s="22" t="s">
        <v>57</v>
      </c>
      <c r="B22" s="22"/>
      <c r="C22" s="33">
        <f>((B16/10)^3+(G16/10))*(B15/2)</f>
        <v>781.9999999999999</v>
      </c>
      <c r="D22" s="33"/>
      <c r="E22" s="22" t="s">
        <v>58</v>
      </c>
      <c r="F22" s="22"/>
      <c r="G22" s="22"/>
      <c r="H22" t="str">
        <f>HLOOKUP(C22,R2:AG4,3,TRUE)</f>
        <v>1d8</v>
      </c>
      <c r="I22" s="40"/>
      <c r="J22" s="41"/>
    </row>
    <row r="23" spans="1:10" ht="12.75">
      <c r="A23" s="22" t="s">
        <v>59</v>
      </c>
      <c r="B23" s="22"/>
      <c r="C23">
        <f>SUM(B16:B17,G16)</f>
        <v>49</v>
      </c>
      <c r="D23" s="21" t="s">
        <v>60</v>
      </c>
      <c r="E23" s="21"/>
      <c r="F23" s="21"/>
      <c r="G23" s="26"/>
      <c r="H23" s="32"/>
      <c r="I23" s="40"/>
      <c r="J23" s="41"/>
    </row>
    <row r="24" spans="1:10" ht="12.75">
      <c r="A24" s="26"/>
      <c r="B24" s="44"/>
      <c r="C24" s="44"/>
      <c r="D24" s="44"/>
      <c r="E24" s="44"/>
      <c r="F24" s="44"/>
      <c r="G24" s="44"/>
      <c r="H24" s="44"/>
      <c r="I24" s="40"/>
      <c r="J24" s="41"/>
    </row>
    <row r="25" spans="1:10" ht="12.75">
      <c r="A25" s="1" t="s">
        <v>61</v>
      </c>
      <c r="B25">
        <f>HLOOKUP(G17,R5:AW15,7,TRUE)</f>
        <v>34</v>
      </c>
      <c r="D25" t="s">
        <v>62</v>
      </c>
      <c r="E25" s="22" t="s">
        <v>63</v>
      </c>
      <c r="F25" s="22"/>
      <c r="G25" s="9">
        <f>HLOOKUP(G17,R5:AW15,8,TRUE)</f>
        <v>38</v>
      </c>
      <c r="H25" t="s">
        <v>62</v>
      </c>
      <c r="I25" s="40"/>
      <c r="J25" s="41"/>
    </row>
    <row r="26" spans="1:10" ht="12.75">
      <c r="A26" s="22" t="s">
        <v>64</v>
      </c>
      <c r="B26" s="22"/>
      <c r="C26">
        <f>(G17/10)*H4</f>
        <v>43.199999999999996</v>
      </c>
      <c r="E26" s="20" t="s">
        <v>65</v>
      </c>
      <c r="F26" s="20"/>
      <c r="G26" s="12">
        <v>20000</v>
      </c>
      <c r="I26" s="40"/>
      <c r="J26" s="41"/>
    </row>
    <row r="27" spans="1:10" ht="12.75">
      <c r="A27" s="1" t="s">
        <v>66</v>
      </c>
      <c r="B27">
        <f>G17*3</f>
        <v>144</v>
      </c>
      <c r="C27" s="13" t="s">
        <v>62</v>
      </c>
      <c r="D27" s="30"/>
      <c r="E27" s="30"/>
      <c r="F27" s="30"/>
      <c r="G27" s="30"/>
      <c r="H27" s="30"/>
      <c r="I27" s="40"/>
      <c r="J27" s="41"/>
    </row>
    <row r="28" spans="1:10" ht="12.75">
      <c r="A28" s="22" t="s">
        <v>67</v>
      </c>
      <c r="B28" s="22"/>
      <c r="C28" s="22"/>
      <c r="D28" s="25" t="s">
        <v>68</v>
      </c>
      <c r="E28" s="25"/>
      <c r="F28" s="25"/>
      <c r="G28" s="25"/>
      <c r="H28" s="25"/>
      <c r="I28" s="40"/>
      <c r="J28" s="41"/>
    </row>
    <row r="29" spans="1:10" ht="12.75">
      <c r="A29" s="1" t="s">
        <v>95</v>
      </c>
      <c r="B29" s="35" t="s">
        <v>273</v>
      </c>
      <c r="C29" s="35"/>
      <c r="D29" s="35"/>
      <c r="E29" s="35"/>
      <c r="F29" s="35"/>
      <c r="G29" s="35"/>
      <c r="H29" s="36"/>
      <c r="I29" s="40"/>
      <c r="J29" s="41"/>
    </row>
    <row r="30" spans="1:10" ht="12.75">
      <c r="A30" s="25" t="s">
        <v>272</v>
      </c>
      <c r="B30" s="25"/>
      <c r="C30" s="25"/>
      <c r="D30" s="25"/>
      <c r="E30" s="25"/>
      <c r="F30" s="25"/>
      <c r="G30" s="25"/>
      <c r="H30" s="25"/>
      <c r="I30" s="40"/>
      <c r="J30" s="41"/>
    </row>
    <row r="31" spans="1:10" ht="12.75">
      <c r="A31" s="25" t="s">
        <v>274</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279</v>
      </c>
      <c r="D34" s="27"/>
      <c r="E34" s="27"/>
      <c r="F34" s="27"/>
      <c r="G34" s="27"/>
      <c r="H34" s="27"/>
      <c r="I34" s="27"/>
      <c r="J34" s="27"/>
    </row>
    <row r="35" spans="1:10" ht="12.75">
      <c r="A35" s="27" t="s">
        <v>280</v>
      </c>
      <c r="B35" s="27"/>
      <c r="C35" s="27"/>
      <c r="D35" s="27"/>
      <c r="E35" s="27"/>
      <c r="F35" s="27"/>
      <c r="G35" s="27"/>
      <c r="H35" s="27"/>
      <c r="I35" s="27"/>
      <c r="J35" s="27"/>
    </row>
    <row r="36" spans="1:10" ht="12.75">
      <c r="A36" s="25" t="s">
        <v>281</v>
      </c>
      <c r="B36" s="25"/>
      <c r="C36" s="25"/>
      <c r="D36" s="25"/>
      <c r="E36" s="25"/>
      <c r="F36" s="25"/>
      <c r="G36" s="25"/>
      <c r="H36" s="25"/>
      <c r="I36" s="25"/>
      <c r="J36" s="25"/>
    </row>
    <row r="37" spans="1:10" ht="12.75">
      <c r="A37" s="27" t="s">
        <v>282</v>
      </c>
      <c r="B37" s="27"/>
      <c r="C37" s="27"/>
      <c r="D37" s="27"/>
      <c r="E37" s="27"/>
      <c r="F37" s="27"/>
      <c r="G37" s="27"/>
      <c r="H37" s="27"/>
      <c r="I37" s="27"/>
      <c r="J37" s="27"/>
    </row>
    <row r="38" spans="1:10" ht="12.75">
      <c r="A38" s="27" t="s">
        <v>283</v>
      </c>
      <c r="B38" s="27"/>
      <c r="C38" s="27"/>
      <c r="D38" s="27"/>
      <c r="E38" s="27"/>
      <c r="F38" s="27"/>
      <c r="G38" s="27"/>
      <c r="H38" s="27"/>
      <c r="I38" s="27"/>
      <c r="J38" s="27"/>
    </row>
    <row r="39" spans="1:10" ht="12.75">
      <c r="A39" s="27" t="s">
        <v>284</v>
      </c>
      <c r="B39" s="27"/>
      <c r="C39" s="27"/>
      <c r="D39" s="27"/>
      <c r="E39" s="27"/>
      <c r="F39" s="27"/>
      <c r="G39" s="27"/>
      <c r="H39" s="27"/>
      <c r="I39" s="27"/>
      <c r="J39" s="27"/>
    </row>
    <row r="40" spans="1:10" ht="12.75">
      <c r="A40" s="27" t="s">
        <v>285</v>
      </c>
      <c r="B40" s="27"/>
      <c r="C40" s="27"/>
      <c r="D40" s="27"/>
      <c r="E40" s="27"/>
      <c r="F40" s="27"/>
      <c r="G40" s="27"/>
      <c r="H40" s="27"/>
      <c r="I40" s="27"/>
      <c r="J40" s="27"/>
    </row>
    <row r="41" spans="1:10" ht="12.75">
      <c r="A41" s="27" t="s">
        <v>286</v>
      </c>
      <c r="B41" s="27"/>
      <c r="C41" s="27"/>
      <c r="D41" s="27"/>
      <c r="E41" s="27"/>
      <c r="F41" s="27"/>
      <c r="G41" s="27"/>
      <c r="H41" s="27"/>
      <c r="I41" s="27"/>
      <c r="J41" s="27"/>
    </row>
    <row r="42" spans="1:10" ht="12.75">
      <c r="A42" s="27" t="s">
        <v>287</v>
      </c>
      <c r="B42" s="27"/>
      <c r="C42" s="27"/>
      <c r="D42" s="27"/>
      <c r="E42" s="27"/>
      <c r="F42" s="27"/>
      <c r="G42" s="27"/>
      <c r="H42" s="27"/>
      <c r="I42" s="27"/>
      <c r="J42" s="27"/>
    </row>
    <row r="43" spans="1:10" ht="12.75">
      <c r="A43" s="27" t="s">
        <v>288</v>
      </c>
      <c r="B43" s="27"/>
      <c r="C43" s="27"/>
      <c r="D43" s="27"/>
      <c r="E43" s="27"/>
      <c r="F43" s="27"/>
      <c r="G43" s="27"/>
      <c r="H43" s="27"/>
      <c r="I43" s="27"/>
      <c r="J43" s="27"/>
    </row>
    <row r="44" spans="1:10" ht="12.75">
      <c r="A44" s="27" t="s">
        <v>289</v>
      </c>
      <c r="B44" s="27"/>
      <c r="C44" s="27"/>
      <c r="D44" s="27"/>
      <c r="E44" s="27"/>
      <c r="F44" s="27"/>
      <c r="G44" s="27"/>
      <c r="H44" s="27"/>
      <c r="I44" s="27"/>
      <c r="J44" s="27"/>
    </row>
    <row r="45" spans="1:10" ht="12.75">
      <c r="A45" s="27" t="s">
        <v>290</v>
      </c>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245</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76</v>
      </c>
      <c r="C3" s="26"/>
      <c r="D3" s="26"/>
      <c r="E3" s="26"/>
      <c r="F3" s="26"/>
      <c r="G3" s="1" t="s">
        <v>6</v>
      </c>
      <c r="H3" s="2" t="s">
        <v>77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8</v>
      </c>
      <c r="I4" s="4" t="s">
        <v>11</v>
      </c>
      <c r="J4" s="3">
        <v>28</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266</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261</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262</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264</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277</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263</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120</v>
      </c>
      <c r="C15" s="29" t="s">
        <v>40</v>
      </c>
      <c r="D15" s="29"/>
      <c r="E15" s="34">
        <f>ROUNDUP(B15/50,0)</f>
        <v>3</v>
      </c>
      <c r="F15" s="34"/>
      <c r="G15" s="1" t="s">
        <v>41</v>
      </c>
      <c r="H15" s="5">
        <f>HLOOKUP(B15,R2:AG3,2,TRUE)</f>
        <v>2</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11</v>
      </c>
      <c r="C16" s="21"/>
      <c r="D16" s="21"/>
      <c r="E16" s="22" t="s">
        <v>44</v>
      </c>
      <c r="F16" s="22"/>
      <c r="G16" s="3">
        <v>10</v>
      </c>
      <c r="I16" s="40"/>
      <c r="J16" s="41"/>
    </row>
    <row r="17" spans="1:40" ht="12.75">
      <c r="A17" s="1" t="s">
        <v>45</v>
      </c>
      <c r="B17" s="3">
        <v>33</v>
      </c>
      <c r="C17" s="21"/>
      <c r="D17" s="21"/>
      <c r="E17" s="22" t="s">
        <v>46</v>
      </c>
      <c r="F17" s="22"/>
      <c r="G17" s="3">
        <v>18</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19</v>
      </c>
      <c r="C18" s="21"/>
      <c r="D18" s="21"/>
      <c r="E18" s="22" t="s">
        <v>49</v>
      </c>
      <c r="F18" s="22"/>
      <c r="G18" s="5">
        <f>HLOOKUP(B18,R17:AN18,2,TRUE)</f>
        <v>3</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1</v>
      </c>
      <c r="C19">
        <f>HLOOKUP(G16,R5:AW15,3,TRUE)</f>
        <v>1</v>
      </c>
      <c r="D19">
        <f>HLOOKUP(G17,R5:AW15,5,TRUE)</f>
        <v>1.3</v>
      </c>
      <c r="E19">
        <f>HLOOKUP(B17,R5:AW15,9,TRUE)</f>
        <v>3.4</v>
      </c>
      <c r="F19" s="9">
        <f>PRODUCT(B19:E19)</f>
        <v>4.42</v>
      </c>
      <c r="G19" s="1" t="s">
        <v>52</v>
      </c>
      <c r="H19" s="10">
        <f>(F19*E15)+0.49</f>
        <v>13.75</v>
      </c>
      <c r="I19" s="40"/>
      <c r="J19" s="41"/>
    </row>
    <row r="20" spans="1:10" ht="12.75">
      <c r="A20" s="1" t="s">
        <v>53</v>
      </c>
      <c r="B20" s="5">
        <f>HLOOKUP(G17,R5:AW15,6,TRUE)+HLOOKUP(B17,R5:AW15,10,TRUE)</f>
        <v>5</v>
      </c>
      <c r="E20" s="31" t="s">
        <v>54</v>
      </c>
      <c r="F20" s="31"/>
      <c r="G20" s="11">
        <f>E15*HLOOKUP(G16,R5:AW15,4,TRUE)</f>
        <v>0.75</v>
      </c>
      <c r="I20" s="40"/>
      <c r="J20" s="41"/>
    </row>
    <row r="21" spans="1:10" ht="12.75">
      <c r="A21" s="1" t="s">
        <v>55</v>
      </c>
      <c r="B21" s="5">
        <f>HLOOKUP(B17,R5:AW15,11,TRUE)</f>
        <v>6</v>
      </c>
      <c r="F21" s="1" t="s">
        <v>56</v>
      </c>
      <c r="G21" s="5">
        <f>SUM(B16:B17,G16:G17)</f>
        <v>72</v>
      </c>
      <c r="I21" s="40"/>
      <c r="J21" s="41"/>
    </row>
    <row r="22" spans="1:10" ht="12.75">
      <c r="A22" s="22" t="s">
        <v>57</v>
      </c>
      <c r="B22" s="22"/>
      <c r="C22" s="33">
        <f>((B16/10)^3+(G16/10))*(B15/2)</f>
        <v>139.86</v>
      </c>
      <c r="D22" s="33"/>
      <c r="E22" s="22" t="s">
        <v>58</v>
      </c>
      <c r="F22" s="22"/>
      <c r="G22" s="22"/>
      <c r="H22" t="str">
        <f>HLOOKUP(C22,R2:AG4,3,TRUE)</f>
        <v>1d4</v>
      </c>
      <c r="I22" s="40"/>
      <c r="J22" s="41"/>
    </row>
    <row r="23" spans="1:10" ht="12.75">
      <c r="A23" s="22" t="s">
        <v>59</v>
      </c>
      <c r="B23" s="22"/>
      <c r="C23">
        <f>SUM(B16:B17,G16)</f>
        <v>54</v>
      </c>
      <c r="D23" s="21" t="s">
        <v>60</v>
      </c>
      <c r="E23" s="21"/>
      <c r="F23" s="21"/>
      <c r="G23" s="26"/>
      <c r="H23" s="32"/>
      <c r="I23" s="40"/>
      <c r="J23" s="41"/>
    </row>
    <row r="24" spans="1:10" ht="12.75">
      <c r="A24" s="26" t="s">
        <v>278</v>
      </c>
      <c r="B24" s="44"/>
      <c r="C24" s="44"/>
      <c r="D24" s="44"/>
      <c r="E24" s="44"/>
      <c r="F24" s="44"/>
      <c r="G24" s="44"/>
      <c r="H24" s="44"/>
      <c r="I24" s="40"/>
      <c r="J24" s="41"/>
    </row>
    <row r="25" spans="1:10" ht="12.75">
      <c r="A25" s="1" t="s">
        <v>61</v>
      </c>
      <c r="B25">
        <f>HLOOKUP(G17,R5:AW15,7,TRUE)</f>
        <v>14</v>
      </c>
      <c r="D25" t="s">
        <v>62</v>
      </c>
      <c r="E25" s="22" t="s">
        <v>63</v>
      </c>
      <c r="F25" s="22"/>
      <c r="G25" s="9">
        <f>HLOOKUP(G17,R5:AW15,8,TRUE)</f>
        <v>18</v>
      </c>
      <c r="H25" t="s">
        <v>62</v>
      </c>
      <c r="I25" s="40"/>
      <c r="J25" s="41"/>
    </row>
    <row r="26" spans="1:10" ht="12.75">
      <c r="A26" s="22" t="s">
        <v>64</v>
      </c>
      <c r="B26" s="22"/>
      <c r="C26">
        <f>(G17/10)*H4</f>
        <v>14.4</v>
      </c>
      <c r="E26" s="20" t="s">
        <v>65</v>
      </c>
      <c r="F26" s="20"/>
      <c r="G26" s="12">
        <v>90000</v>
      </c>
      <c r="I26" s="40"/>
      <c r="J26" s="41"/>
    </row>
    <row r="27" spans="1:10" ht="12.75">
      <c r="A27" s="1" t="s">
        <v>66</v>
      </c>
      <c r="B27">
        <f>G17*3</f>
        <v>54</v>
      </c>
      <c r="C27" s="13" t="s">
        <v>62</v>
      </c>
      <c r="D27" s="30"/>
      <c r="E27" s="30"/>
      <c r="F27" s="30"/>
      <c r="G27" s="30"/>
      <c r="H27" s="30"/>
      <c r="I27" s="40"/>
      <c r="J27" s="41"/>
    </row>
    <row r="28" spans="1:10" ht="12.75">
      <c r="A28" s="22" t="s">
        <v>67</v>
      </c>
      <c r="B28" s="22"/>
      <c r="C28" s="22"/>
      <c r="D28" s="25" t="s">
        <v>260</v>
      </c>
      <c r="E28" s="25"/>
      <c r="F28" s="25"/>
      <c r="G28" s="25"/>
      <c r="H28" s="25"/>
      <c r="I28" s="40"/>
      <c r="J28" s="41"/>
    </row>
    <row r="29" spans="1:10" ht="12.75">
      <c r="A29" s="1" t="s">
        <v>95</v>
      </c>
      <c r="B29" s="35" t="s">
        <v>257</v>
      </c>
      <c r="C29" s="35"/>
      <c r="D29" s="35"/>
      <c r="E29" s="35"/>
      <c r="F29" s="35"/>
      <c r="G29" s="35"/>
      <c r="H29" s="36"/>
      <c r="I29" s="40"/>
      <c r="J29" s="41"/>
    </row>
    <row r="30" spans="1:10" ht="12.75">
      <c r="A30" s="25" t="s">
        <v>258</v>
      </c>
      <c r="B30" s="25"/>
      <c r="C30" s="25"/>
      <c r="D30" s="25"/>
      <c r="E30" s="25"/>
      <c r="F30" s="25"/>
      <c r="G30" s="25"/>
      <c r="H30" s="25"/>
      <c r="I30" s="40"/>
      <c r="J30" s="41"/>
    </row>
    <row r="31" spans="1:10" ht="12.75">
      <c r="A31" s="25" t="s">
        <v>259</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246</v>
      </c>
      <c r="D34" s="27"/>
      <c r="E34" s="27"/>
      <c r="F34" s="27"/>
      <c r="G34" s="27"/>
      <c r="H34" s="27"/>
      <c r="I34" s="27"/>
      <c r="J34" s="27"/>
    </row>
    <row r="35" spans="1:10" ht="12.75">
      <c r="A35" s="27" t="s">
        <v>247</v>
      </c>
      <c r="B35" s="27"/>
      <c r="C35" s="27"/>
      <c r="D35" s="27"/>
      <c r="E35" s="27"/>
      <c r="F35" s="27"/>
      <c r="G35" s="27"/>
      <c r="H35" s="27"/>
      <c r="I35" s="27"/>
      <c r="J35" s="27"/>
    </row>
    <row r="36" spans="1:10" ht="12.75">
      <c r="A36" s="25" t="s">
        <v>265</v>
      </c>
      <c r="B36" s="25"/>
      <c r="C36" s="25"/>
      <c r="D36" s="25"/>
      <c r="E36" s="25"/>
      <c r="F36" s="25"/>
      <c r="G36" s="25"/>
      <c r="H36" s="25"/>
      <c r="I36" s="25"/>
      <c r="J36" s="25"/>
    </row>
    <row r="37" spans="1:10" ht="12.75">
      <c r="A37" s="27" t="s">
        <v>248</v>
      </c>
      <c r="B37" s="27"/>
      <c r="C37" s="27"/>
      <c r="D37" s="27"/>
      <c r="E37" s="27"/>
      <c r="F37" s="27"/>
      <c r="G37" s="27"/>
      <c r="H37" s="27"/>
      <c r="I37" s="27"/>
      <c r="J37" s="27"/>
    </row>
    <row r="38" spans="1:10" ht="12.75">
      <c r="A38" s="27" t="s">
        <v>249</v>
      </c>
      <c r="B38" s="27"/>
      <c r="C38" s="27"/>
      <c r="D38" s="27"/>
      <c r="E38" s="27"/>
      <c r="F38" s="27"/>
      <c r="G38" s="27"/>
      <c r="H38" s="27"/>
      <c r="I38" s="27"/>
      <c r="J38" s="27"/>
    </row>
    <row r="39" spans="1:10" ht="12.75">
      <c r="A39" s="27" t="s">
        <v>250</v>
      </c>
      <c r="B39" s="27"/>
      <c r="C39" s="27"/>
      <c r="D39" s="27"/>
      <c r="E39" s="27"/>
      <c r="F39" s="27"/>
      <c r="G39" s="27"/>
      <c r="H39" s="27"/>
      <c r="I39" s="27"/>
      <c r="J39" s="27"/>
    </row>
    <row r="40" spans="1:10" ht="12.75">
      <c r="A40" s="27" t="s">
        <v>251</v>
      </c>
      <c r="B40" s="27"/>
      <c r="C40" s="27"/>
      <c r="D40" s="27"/>
      <c r="E40" s="27"/>
      <c r="F40" s="27"/>
      <c r="G40" s="27"/>
      <c r="H40" s="27"/>
      <c r="I40" s="27"/>
      <c r="J40" s="27"/>
    </row>
    <row r="41" spans="1:10" ht="12.75">
      <c r="A41" s="27" t="s">
        <v>252</v>
      </c>
      <c r="B41" s="27"/>
      <c r="C41" s="27"/>
      <c r="D41" s="27"/>
      <c r="E41" s="27"/>
      <c r="F41" s="27"/>
      <c r="G41" s="27"/>
      <c r="H41" s="27"/>
      <c r="I41" s="27"/>
      <c r="J41" s="27"/>
    </row>
    <row r="42" spans="1:10" ht="12.75">
      <c r="A42" s="27" t="s">
        <v>253</v>
      </c>
      <c r="B42" s="27"/>
      <c r="C42" s="27"/>
      <c r="D42" s="27"/>
      <c r="E42" s="27"/>
      <c r="F42" s="27"/>
      <c r="G42" s="27"/>
      <c r="H42" s="27"/>
      <c r="I42" s="27"/>
      <c r="J42" s="27"/>
    </row>
    <row r="43" spans="1:10" ht="12.75">
      <c r="A43" s="27" t="s">
        <v>254</v>
      </c>
      <c r="B43" s="27"/>
      <c r="C43" s="27"/>
      <c r="D43" s="27"/>
      <c r="E43" s="27"/>
      <c r="F43" s="27"/>
      <c r="G43" s="27"/>
      <c r="H43" s="27"/>
      <c r="I43" s="27"/>
      <c r="J43" s="27"/>
    </row>
    <row r="44" spans="1:10" ht="12.75">
      <c r="A44" s="27" t="s">
        <v>255</v>
      </c>
      <c r="B44" s="27"/>
      <c r="C44" s="27"/>
      <c r="D44" s="27"/>
      <c r="E44" s="27"/>
      <c r="F44" s="27"/>
      <c r="G44" s="27"/>
      <c r="H44" s="27"/>
      <c r="I44" s="27"/>
      <c r="J44" s="27"/>
    </row>
    <row r="45" spans="1:10" ht="12.75">
      <c r="A45" s="27" t="s">
        <v>256</v>
      </c>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203</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74</v>
      </c>
      <c r="C3" s="26"/>
      <c r="D3" s="26"/>
      <c r="E3" s="26"/>
      <c r="F3" s="26"/>
      <c r="G3" s="1" t="s">
        <v>6</v>
      </c>
      <c r="H3" s="2" t="s">
        <v>77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7</v>
      </c>
      <c r="I4" s="4" t="s">
        <v>11</v>
      </c>
      <c r="J4" s="3">
        <v>25</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133</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82</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80</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81</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134</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204</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125</v>
      </c>
      <c r="C15" s="29" t="s">
        <v>40</v>
      </c>
      <c r="D15" s="29"/>
      <c r="E15" s="34">
        <f>ROUNDUP(B15/50,0)</f>
        <v>3</v>
      </c>
      <c r="F15" s="34"/>
      <c r="G15" s="1" t="s">
        <v>41</v>
      </c>
      <c r="H15" s="5">
        <f>HLOOKUP(B15,R2:AG3,2,TRUE)</f>
        <v>0</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12</v>
      </c>
      <c r="C16" s="21"/>
      <c r="D16" s="21"/>
      <c r="E16" s="22" t="s">
        <v>44</v>
      </c>
      <c r="F16" s="22"/>
      <c r="G16" s="3">
        <v>12</v>
      </c>
      <c r="I16" s="40"/>
      <c r="J16" s="41"/>
    </row>
    <row r="17" spans="1:40" ht="12.75">
      <c r="A17" s="1" t="s">
        <v>45</v>
      </c>
      <c r="B17" s="3">
        <v>31</v>
      </c>
      <c r="C17" s="21"/>
      <c r="D17" s="21"/>
      <c r="E17" s="22" t="s">
        <v>46</v>
      </c>
      <c r="F17" s="22"/>
      <c r="G17" s="3">
        <v>35</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21</v>
      </c>
      <c r="C18" s="21"/>
      <c r="D18" s="21"/>
      <c r="E18" s="22" t="s">
        <v>49</v>
      </c>
      <c r="F18" s="22"/>
      <c r="G18" s="5">
        <f>HLOOKUP(B18,R17:AN18,2,TRUE)</f>
        <v>4</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1.2</v>
      </c>
      <c r="C19">
        <f>HLOOKUP(G16,R5:AW15,3,TRUE)</f>
        <v>1.4</v>
      </c>
      <c r="D19">
        <f>HLOOKUP(G17,R5:AW15,5,TRUE)</f>
        <v>1.8</v>
      </c>
      <c r="E19">
        <f>HLOOKUP(B17,R5:AW15,9,TRUE)</f>
        <v>3.1</v>
      </c>
      <c r="F19" s="9">
        <f>PRODUCT(B19:E19)</f>
        <v>9.3744</v>
      </c>
      <c r="G19" s="1" t="s">
        <v>52</v>
      </c>
      <c r="H19" s="10">
        <f>(F19*E15)+0.49</f>
        <v>28.613199999999996</v>
      </c>
      <c r="I19" s="40"/>
      <c r="J19" s="41"/>
    </row>
    <row r="20" spans="1:10" ht="12.75">
      <c r="A20" s="1" t="s">
        <v>53</v>
      </c>
      <c r="B20" s="5">
        <f>HLOOKUP(G17,R5:AW15,6,TRUE)+HLOOKUP(B17,R5:AW15,10,TRUE)</f>
        <v>8</v>
      </c>
      <c r="E20" s="31" t="s">
        <v>54</v>
      </c>
      <c r="F20" s="31"/>
      <c r="G20" s="11">
        <f>E15*HLOOKUP(G16,R5:AW15,4,TRUE)</f>
        <v>0.8999999999999999</v>
      </c>
      <c r="I20" s="40"/>
      <c r="J20" s="41"/>
    </row>
    <row r="21" spans="1:10" ht="12.75">
      <c r="A21" s="1" t="s">
        <v>55</v>
      </c>
      <c r="B21" s="5">
        <f>HLOOKUP(B17,R5:AW15,11,TRUE)</f>
        <v>5</v>
      </c>
      <c r="F21" s="1" t="s">
        <v>56</v>
      </c>
      <c r="G21" s="5">
        <f>SUM(B16:B17,G16:G17)</f>
        <v>90</v>
      </c>
      <c r="I21" s="40"/>
      <c r="J21" s="41"/>
    </row>
    <row r="22" spans="1:10" ht="12.75">
      <c r="A22" s="22" t="s">
        <v>57</v>
      </c>
      <c r="B22" s="22"/>
      <c r="C22" s="33">
        <f>((B16/10)^3+(G16/10))*(B15/2)</f>
        <v>183</v>
      </c>
      <c r="D22" s="33"/>
      <c r="E22" s="22" t="s">
        <v>58</v>
      </c>
      <c r="F22" s="22"/>
      <c r="G22" s="22"/>
      <c r="H22" t="str">
        <f>HLOOKUP(C22,R2:AG4,3,TRUE)</f>
        <v>1d4</v>
      </c>
      <c r="I22" s="40"/>
      <c r="J22" s="41"/>
    </row>
    <row r="23" spans="1:10" ht="12.75">
      <c r="A23" s="22" t="s">
        <v>59</v>
      </c>
      <c r="B23" s="22"/>
      <c r="C23">
        <f>SUM(B16:B17,G16)</f>
        <v>55</v>
      </c>
      <c r="D23" s="21" t="s">
        <v>60</v>
      </c>
      <c r="E23" s="21"/>
      <c r="F23" s="21"/>
      <c r="G23" s="26"/>
      <c r="H23" s="32"/>
      <c r="I23" s="40"/>
      <c r="J23" s="41"/>
    </row>
    <row r="24" spans="1:10" ht="12.75">
      <c r="A24" s="26"/>
      <c r="B24" s="44"/>
      <c r="C24" s="44"/>
      <c r="D24" s="44"/>
      <c r="E24" s="44"/>
      <c r="F24" s="44"/>
      <c r="G24" s="44"/>
      <c r="H24" s="44"/>
      <c r="I24" s="40"/>
      <c r="J24" s="41"/>
    </row>
    <row r="25" spans="1:10" ht="12.75">
      <c r="A25" s="1" t="s">
        <v>61</v>
      </c>
      <c r="B25">
        <f>HLOOKUP(G17,R5:AW15,7,TRUE)</f>
        <v>24</v>
      </c>
      <c r="D25" t="s">
        <v>62</v>
      </c>
      <c r="E25" s="22" t="s">
        <v>63</v>
      </c>
      <c r="F25" s="22"/>
      <c r="G25" s="9">
        <f>HLOOKUP(G17,R5:AW15,8,TRUE)</f>
        <v>28</v>
      </c>
      <c r="H25" t="s">
        <v>62</v>
      </c>
      <c r="I25" s="40"/>
      <c r="J25" s="41"/>
    </row>
    <row r="26" spans="1:10" ht="12.75">
      <c r="A26" s="22" t="s">
        <v>64</v>
      </c>
      <c r="B26" s="22"/>
      <c r="C26">
        <f>(G17/10)*H4</f>
        <v>24.5</v>
      </c>
      <c r="E26" s="20" t="s">
        <v>65</v>
      </c>
      <c r="F26" s="20"/>
      <c r="G26" s="12">
        <v>20000</v>
      </c>
      <c r="I26" s="40"/>
      <c r="J26" s="41"/>
    </row>
    <row r="27" spans="1:10" ht="12.75">
      <c r="A27" s="1" t="s">
        <v>66</v>
      </c>
      <c r="B27">
        <f>G17*3</f>
        <v>105</v>
      </c>
      <c r="C27" s="13" t="s">
        <v>62</v>
      </c>
      <c r="D27" s="30"/>
      <c r="E27" s="30"/>
      <c r="F27" s="30"/>
      <c r="G27" s="30"/>
      <c r="H27" s="30"/>
      <c r="I27" s="40"/>
      <c r="J27" s="41"/>
    </row>
    <row r="28" spans="1:10" ht="12.75">
      <c r="A28" s="22" t="s">
        <v>67</v>
      </c>
      <c r="B28" s="22"/>
      <c r="C28" s="22"/>
      <c r="D28" s="25" t="s">
        <v>129</v>
      </c>
      <c r="E28" s="25"/>
      <c r="F28" s="25"/>
      <c r="G28" s="25"/>
      <c r="H28" s="25"/>
      <c r="I28" s="40"/>
      <c r="J28" s="41"/>
    </row>
    <row r="29" spans="1:10" ht="12.75">
      <c r="A29" s="1" t="s">
        <v>95</v>
      </c>
      <c r="B29" s="35" t="s">
        <v>130</v>
      </c>
      <c r="C29" s="35"/>
      <c r="D29" s="35"/>
      <c r="E29" s="35"/>
      <c r="F29" s="35"/>
      <c r="G29" s="35"/>
      <c r="H29" s="36"/>
      <c r="I29" s="40"/>
      <c r="J29" s="41"/>
    </row>
    <row r="30" spans="1:10" ht="12.75">
      <c r="A30" s="25" t="s">
        <v>131</v>
      </c>
      <c r="B30" s="25"/>
      <c r="C30" s="25"/>
      <c r="D30" s="25"/>
      <c r="E30" s="25"/>
      <c r="F30" s="25"/>
      <c r="G30" s="25"/>
      <c r="H30" s="25"/>
      <c r="I30" s="40"/>
      <c r="J30" s="41"/>
    </row>
    <row r="31" spans="1:10" ht="12.75">
      <c r="A31" s="25" t="s">
        <v>132</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205</v>
      </c>
      <c r="D34" s="27"/>
      <c r="E34" s="27"/>
      <c r="F34" s="27"/>
      <c r="G34" s="27"/>
      <c r="H34" s="27"/>
      <c r="I34" s="27"/>
      <c r="J34" s="27"/>
    </row>
    <row r="35" spans="1:10" ht="12.75">
      <c r="A35" s="27" t="s">
        <v>206</v>
      </c>
      <c r="B35" s="27"/>
      <c r="C35" s="27"/>
      <c r="D35" s="27"/>
      <c r="E35" s="27"/>
      <c r="F35" s="27"/>
      <c r="G35" s="27"/>
      <c r="H35" s="27"/>
      <c r="I35" s="27"/>
      <c r="J35" s="27"/>
    </row>
    <row r="36" spans="1:10" ht="12.75">
      <c r="A36" s="25" t="s">
        <v>215</v>
      </c>
      <c r="B36" s="25"/>
      <c r="C36" s="25"/>
      <c r="D36" s="25"/>
      <c r="E36" s="25"/>
      <c r="F36" s="25"/>
      <c r="G36" s="25"/>
      <c r="H36" s="25"/>
      <c r="I36" s="25"/>
      <c r="J36" s="25"/>
    </row>
    <row r="37" spans="1:10" ht="12.75">
      <c r="A37" s="27" t="s">
        <v>207</v>
      </c>
      <c r="B37" s="27"/>
      <c r="C37" s="27"/>
      <c r="D37" s="27"/>
      <c r="E37" s="27"/>
      <c r="F37" s="27"/>
      <c r="G37" s="27"/>
      <c r="H37" s="27"/>
      <c r="I37" s="27"/>
      <c r="J37" s="27"/>
    </row>
    <row r="38" spans="1:10" ht="12.75">
      <c r="A38" s="27" t="s">
        <v>208</v>
      </c>
      <c r="B38" s="27"/>
      <c r="C38" s="27"/>
      <c r="D38" s="27"/>
      <c r="E38" s="27"/>
      <c r="F38" s="27"/>
      <c r="G38" s="27"/>
      <c r="H38" s="27"/>
      <c r="I38" s="27"/>
      <c r="J38" s="27"/>
    </row>
    <row r="39" spans="1:10" ht="12.75">
      <c r="A39" s="27" t="s">
        <v>209</v>
      </c>
      <c r="B39" s="27"/>
      <c r="C39" s="27"/>
      <c r="D39" s="27"/>
      <c r="E39" s="27"/>
      <c r="F39" s="27"/>
      <c r="G39" s="27"/>
      <c r="H39" s="27"/>
      <c r="I39" s="27"/>
      <c r="J39" s="27"/>
    </row>
    <row r="40" spans="1:10" ht="12.75">
      <c r="A40" s="27" t="s">
        <v>210</v>
      </c>
      <c r="B40" s="27"/>
      <c r="C40" s="27"/>
      <c r="D40" s="27"/>
      <c r="E40" s="27"/>
      <c r="F40" s="27"/>
      <c r="G40" s="27"/>
      <c r="H40" s="27"/>
      <c r="I40" s="27"/>
      <c r="J40" s="27"/>
    </row>
    <row r="41" spans="1:10" ht="12.75">
      <c r="A41" s="27" t="s">
        <v>211</v>
      </c>
      <c r="B41" s="27"/>
      <c r="C41" s="27"/>
      <c r="D41" s="27"/>
      <c r="E41" s="27"/>
      <c r="F41" s="27"/>
      <c r="G41" s="27"/>
      <c r="H41" s="27"/>
      <c r="I41" s="27"/>
      <c r="J41" s="27"/>
    </row>
    <row r="42" spans="1:10" ht="12.75">
      <c r="A42" s="27" t="s">
        <v>212</v>
      </c>
      <c r="B42" s="27"/>
      <c r="C42" s="27"/>
      <c r="D42" s="27"/>
      <c r="E42" s="27"/>
      <c r="F42" s="27"/>
      <c r="G42" s="27"/>
      <c r="H42" s="27"/>
      <c r="I42" s="27"/>
      <c r="J42" s="27"/>
    </row>
    <row r="43" spans="1:10" ht="12.75">
      <c r="A43" s="27" t="s">
        <v>213</v>
      </c>
      <c r="B43" s="27"/>
      <c r="C43" s="27"/>
      <c r="D43" s="27"/>
      <c r="E43" s="27"/>
      <c r="F43" s="27"/>
      <c r="G43" s="27"/>
      <c r="H43" s="27"/>
      <c r="I43" s="27"/>
      <c r="J43" s="27"/>
    </row>
    <row r="44" spans="1:10" ht="12.75">
      <c r="A44" s="27" t="s">
        <v>214</v>
      </c>
      <c r="B44" s="27"/>
      <c r="C44" s="27"/>
      <c r="D44" s="27"/>
      <c r="E44" s="27"/>
      <c r="F44" s="27"/>
      <c r="G44" s="27"/>
      <c r="H44" s="27"/>
      <c r="I44" s="27"/>
      <c r="J44" s="27"/>
    </row>
    <row r="45" spans="1:10" ht="12.75">
      <c r="A45" s="27"/>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97</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96</v>
      </c>
      <c r="C3" s="26"/>
      <c r="D3" s="26"/>
      <c r="E3" s="26"/>
      <c r="F3" s="26"/>
      <c r="G3" s="1" t="s">
        <v>6</v>
      </c>
      <c r="H3" s="2" t="s">
        <v>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7</v>
      </c>
      <c r="I4" s="4" t="s">
        <v>11</v>
      </c>
      <c r="J4" s="3">
        <v>27</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312</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98</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310</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307</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309</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308</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t="s">
        <v>313</v>
      </c>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t="s">
        <v>311</v>
      </c>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170</v>
      </c>
      <c r="C15" s="29" t="s">
        <v>40</v>
      </c>
      <c r="D15" s="29"/>
      <c r="E15" s="34">
        <f>ROUNDUP(B15/50,0)</f>
        <v>4</v>
      </c>
      <c r="F15" s="34"/>
      <c r="G15" s="1" t="s">
        <v>41</v>
      </c>
      <c r="H15" s="5">
        <f>HLOOKUP(B15,R2:AG3,2,TRUE)</f>
        <v>0</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15</v>
      </c>
      <c r="C16" s="21"/>
      <c r="D16" s="21"/>
      <c r="E16" s="22" t="s">
        <v>44</v>
      </c>
      <c r="F16" s="22"/>
      <c r="G16" s="3">
        <v>18</v>
      </c>
      <c r="I16" s="40"/>
      <c r="J16" s="41"/>
    </row>
    <row r="17" spans="1:40" ht="12.75">
      <c r="A17" s="1" t="s">
        <v>45</v>
      </c>
      <c r="B17" s="3">
        <v>40</v>
      </c>
      <c r="C17" s="21"/>
      <c r="D17" s="21"/>
      <c r="E17" s="22" t="s">
        <v>46</v>
      </c>
      <c r="F17" s="22"/>
      <c r="G17" s="3">
        <v>15</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16</v>
      </c>
      <c r="C18" s="21"/>
      <c r="D18" s="21"/>
      <c r="E18" s="22" t="s">
        <v>49</v>
      </c>
      <c r="F18" s="22"/>
      <c r="G18" s="5">
        <f>HLOOKUP(B18,R17:AN18,2,TRUE)</f>
        <v>2</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1.4</v>
      </c>
      <c r="C19">
        <f>HLOOKUP(G16,R5:AW15,3,TRUE)</f>
        <v>2.2</v>
      </c>
      <c r="D19">
        <f>HLOOKUP(G17,R5:AW15,5,TRUE)</f>
        <v>1.2</v>
      </c>
      <c r="E19">
        <f>HLOOKUP(B17,R5:AW15,9,TRUE)</f>
        <v>4</v>
      </c>
      <c r="F19" s="9">
        <f>PRODUCT(B19:E19)</f>
        <v>14.783999999999999</v>
      </c>
      <c r="G19" s="1" t="s">
        <v>52</v>
      </c>
      <c r="H19" s="10">
        <f>(F19*E15)+0.49</f>
        <v>59.626</v>
      </c>
      <c r="I19" s="40"/>
      <c r="J19" s="41"/>
    </row>
    <row r="20" spans="1:10" ht="12.75">
      <c r="A20" s="1" t="s">
        <v>53</v>
      </c>
      <c r="B20" s="5">
        <f>HLOOKUP(G17,R5:AW15,6,TRUE)+HLOOKUP(B17,R5:AW15,10,TRUE)</f>
        <v>6</v>
      </c>
      <c r="E20" s="31" t="s">
        <v>54</v>
      </c>
      <c r="F20" s="31"/>
      <c r="G20" s="11">
        <f>E15*HLOOKUP(G16,R5:AW15,4,TRUE)</f>
        <v>2</v>
      </c>
      <c r="I20" s="40"/>
      <c r="J20" s="41"/>
    </row>
    <row r="21" spans="1:10" ht="12.75">
      <c r="A21" s="1" t="s">
        <v>55</v>
      </c>
      <c r="B21" s="5">
        <f>HLOOKUP(B17,R5:AW15,11,TRUE)</f>
        <v>6</v>
      </c>
      <c r="F21" s="1" t="s">
        <v>56</v>
      </c>
      <c r="G21" s="5">
        <f>SUM(B16:B17,G16:G17)</f>
        <v>88</v>
      </c>
      <c r="I21" s="40"/>
      <c r="J21" s="41"/>
    </row>
    <row r="22" spans="1:10" ht="12.75">
      <c r="A22" s="22" t="s">
        <v>57</v>
      </c>
      <c r="B22" s="22"/>
      <c r="C22" s="33">
        <f>((B16/10)^3+(G16/10))*(B15/2)</f>
        <v>439.875</v>
      </c>
      <c r="D22" s="33"/>
      <c r="E22" s="22" t="s">
        <v>58</v>
      </c>
      <c r="F22" s="22"/>
      <c r="G22" s="22"/>
      <c r="H22" t="str">
        <f>HLOOKUP(C22,R2:AG4,3,TRUE)</f>
        <v>1d6</v>
      </c>
      <c r="I22" s="40"/>
      <c r="J22" s="41"/>
    </row>
    <row r="23" spans="1:10" ht="12.75">
      <c r="A23" s="22" t="s">
        <v>59</v>
      </c>
      <c r="B23" s="22"/>
      <c r="C23">
        <f>SUM(B16:B17,G16)</f>
        <v>73</v>
      </c>
      <c r="D23" s="21" t="s">
        <v>60</v>
      </c>
      <c r="E23" s="21"/>
      <c r="F23" s="21"/>
      <c r="G23" s="26"/>
      <c r="H23" s="32"/>
      <c r="I23" s="40"/>
      <c r="J23" s="41"/>
    </row>
    <row r="24" spans="1:10" ht="12.75">
      <c r="A24" s="26"/>
      <c r="B24" s="44"/>
      <c r="C24" s="44"/>
      <c r="D24" s="44"/>
      <c r="E24" s="44"/>
      <c r="F24" s="44"/>
      <c r="G24" s="44"/>
      <c r="H24" s="44"/>
      <c r="I24" s="40"/>
      <c r="J24" s="41"/>
    </row>
    <row r="25" spans="1:10" ht="12.75">
      <c r="A25" s="1" t="s">
        <v>61</v>
      </c>
      <c r="B25">
        <f>HLOOKUP(G17,R5:AW15,7,TRUE)</f>
        <v>12</v>
      </c>
      <c r="D25" t="s">
        <v>62</v>
      </c>
      <c r="E25" s="22" t="s">
        <v>63</v>
      </c>
      <c r="F25" s="22"/>
      <c r="G25" s="9">
        <f>HLOOKUP(G17,R5:AW15,8,TRUE)</f>
        <v>16</v>
      </c>
      <c r="H25" t="s">
        <v>62</v>
      </c>
      <c r="I25" s="40"/>
      <c r="J25" s="41"/>
    </row>
    <row r="26" spans="1:10" ht="12.75">
      <c r="A26" s="22" t="s">
        <v>64</v>
      </c>
      <c r="B26" s="22"/>
      <c r="C26">
        <f>(G17/10)*H4</f>
        <v>10.5</v>
      </c>
      <c r="E26" s="20" t="s">
        <v>65</v>
      </c>
      <c r="F26" s="20"/>
      <c r="G26" s="12">
        <v>90000</v>
      </c>
      <c r="I26" s="40"/>
      <c r="J26" s="41"/>
    </row>
    <row r="27" spans="1:10" ht="12.75">
      <c r="A27" s="1" t="s">
        <v>66</v>
      </c>
      <c r="B27">
        <f>G17*3</f>
        <v>45</v>
      </c>
      <c r="C27" s="13" t="s">
        <v>62</v>
      </c>
      <c r="D27" s="30"/>
      <c r="E27" s="30"/>
      <c r="F27" s="30"/>
      <c r="G27" s="30"/>
      <c r="H27" s="30"/>
      <c r="I27" s="40"/>
      <c r="J27" s="41"/>
    </row>
    <row r="28" spans="1:10" ht="12.75">
      <c r="A28" s="22" t="s">
        <v>67</v>
      </c>
      <c r="B28" s="22"/>
      <c r="C28" s="22"/>
      <c r="D28" s="25" t="s">
        <v>291</v>
      </c>
      <c r="E28" s="25"/>
      <c r="F28" s="25"/>
      <c r="G28" s="25"/>
      <c r="H28" s="25"/>
      <c r="I28" s="40"/>
      <c r="J28" s="41"/>
    </row>
    <row r="29" spans="1:10" ht="12.75">
      <c r="A29" s="1" t="s">
        <v>95</v>
      </c>
      <c r="B29" s="35" t="s">
        <v>292</v>
      </c>
      <c r="C29" s="35"/>
      <c r="D29" s="35"/>
      <c r="E29" s="35"/>
      <c r="F29" s="35"/>
      <c r="G29" s="35"/>
      <c r="H29" s="36"/>
      <c r="I29" s="40"/>
      <c r="J29" s="41"/>
    </row>
    <row r="30" spans="1:10" ht="12.75">
      <c r="A30" s="25" t="s">
        <v>293</v>
      </c>
      <c r="B30" s="25"/>
      <c r="C30" s="25"/>
      <c r="D30" s="25"/>
      <c r="E30" s="25"/>
      <c r="F30" s="25"/>
      <c r="G30" s="25"/>
      <c r="H30" s="25"/>
      <c r="I30" s="40"/>
      <c r="J30" s="41"/>
    </row>
    <row r="31" spans="1:10" ht="12.75">
      <c r="A31" s="25" t="s">
        <v>294</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295</v>
      </c>
      <c r="D34" s="27"/>
      <c r="E34" s="27"/>
      <c r="F34" s="27"/>
      <c r="G34" s="27"/>
      <c r="H34" s="27"/>
      <c r="I34" s="27"/>
      <c r="J34" s="27"/>
    </row>
    <row r="35" spans="1:10" ht="12.75">
      <c r="A35" s="27" t="s">
        <v>296</v>
      </c>
      <c r="B35" s="27"/>
      <c r="C35" s="27"/>
      <c r="D35" s="27"/>
      <c r="E35" s="27"/>
      <c r="F35" s="27"/>
      <c r="G35" s="27"/>
      <c r="H35" s="27"/>
      <c r="I35" s="27"/>
      <c r="J35" s="27"/>
    </row>
    <row r="36" spans="1:10" ht="12.75">
      <c r="A36" s="25" t="s">
        <v>297</v>
      </c>
      <c r="B36" s="25"/>
      <c r="C36" s="25"/>
      <c r="D36" s="25"/>
      <c r="E36" s="25"/>
      <c r="F36" s="25"/>
      <c r="G36" s="25"/>
      <c r="H36" s="25"/>
      <c r="I36" s="25"/>
      <c r="J36" s="25"/>
    </row>
    <row r="37" spans="1:10" ht="12.75">
      <c r="A37" s="27" t="s">
        <v>298</v>
      </c>
      <c r="B37" s="27"/>
      <c r="C37" s="27"/>
      <c r="D37" s="27"/>
      <c r="E37" s="27"/>
      <c r="F37" s="27"/>
      <c r="G37" s="27"/>
      <c r="H37" s="27"/>
      <c r="I37" s="27"/>
      <c r="J37" s="27"/>
    </row>
    <row r="38" spans="1:10" ht="12.75">
      <c r="A38" s="27" t="s">
        <v>299</v>
      </c>
      <c r="B38" s="27"/>
      <c r="C38" s="27"/>
      <c r="D38" s="27"/>
      <c r="E38" s="27"/>
      <c r="F38" s="27"/>
      <c r="G38" s="27"/>
      <c r="H38" s="27"/>
      <c r="I38" s="27"/>
      <c r="J38" s="27"/>
    </row>
    <row r="39" spans="1:10" ht="12.75">
      <c r="A39" s="27" t="s">
        <v>300</v>
      </c>
      <c r="B39" s="27"/>
      <c r="C39" s="27"/>
      <c r="D39" s="27"/>
      <c r="E39" s="27"/>
      <c r="F39" s="27"/>
      <c r="G39" s="27"/>
      <c r="H39" s="27"/>
      <c r="I39" s="27"/>
      <c r="J39" s="27"/>
    </row>
    <row r="40" spans="1:10" ht="12.75">
      <c r="A40" s="27" t="s">
        <v>301</v>
      </c>
      <c r="B40" s="27"/>
      <c r="C40" s="27"/>
      <c r="D40" s="27"/>
      <c r="E40" s="27"/>
      <c r="F40" s="27"/>
      <c r="G40" s="27"/>
      <c r="H40" s="27"/>
      <c r="I40" s="27"/>
      <c r="J40" s="27"/>
    </row>
    <row r="41" spans="1:10" ht="12.75">
      <c r="A41" s="27" t="s">
        <v>302</v>
      </c>
      <c r="B41" s="27"/>
      <c r="C41" s="27"/>
      <c r="D41" s="27"/>
      <c r="E41" s="27"/>
      <c r="F41" s="27"/>
      <c r="G41" s="27"/>
      <c r="H41" s="27"/>
      <c r="I41" s="27"/>
      <c r="J41" s="27"/>
    </row>
    <row r="42" spans="1:10" ht="12.75">
      <c r="A42" s="27" t="s">
        <v>306</v>
      </c>
      <c r="B42" s="27"/>
      <c r="C42" s="27"/>
      <c r="D42" s="27"/>
      <c r="E42" s="27"/>
      <c r="F42" s="27"/>
      <c r="G42" s="27"/>
      <c r="H42" s="27"/>
      <c r="I42" s="27"/>
      <c r="J42" s="27"/>
    </row>
    <row r="43" spans="1:10" ht="12.75">
      <c r="A43" s="27" t="s">
        <v>303</v>
      </c>
      <c r="B43" s="27"/>
      <c r="C43" s="27"/>
      <c r="D43" s="27"/>
      <c r="E43" s="27"/>
      <c r="F43" s="27"/>
      <c r="G43" s="27"/>
      <c r="H43" s="27"/>
      <c r="I43" s="27"/>
      <c r="J43" s="27"/>
    </row>
    <row r="44" spans="1:10" ht="12.75">
      <c r="A44" s="27" t="s">
        <v>304</v>
      </c>
      <c r="B44" s="27"/>
      <c r="C44" s="27"/>
      <c r="D44" s="27"/>
      <c r="E44" s="27"/>
      <c r="F44" s="27"/>
      <c r="G44" s="27"/>
      <c r="H44" s="27"/>
      <c r="I44" s="27"/>
      <c r="J44" s="27"/>
    </row>
    <row r="45" spans="1:10" ht="12.75">
      <c r="A45" s="27" t="s">
        <v>305</v>
      </c>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26:B26"/>
    <mergeCell ref="A31:H31"/>
    <mergeCell ref="A9:J9"/>
    <mergeCell ref="A13:J13"/>
    <mergeCell ref="B29:H29"/>
    <mergeCell ref="A30:H30"/>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W46"/>
  <sheetViews>
    <sheetView workbookViewId="0" topLeftCell="A1">
      <selection activeCell="I15" sqref="I15:J33"/>
    </sheetView>
  </sheetViews>
  <sheetFormatPr defaultColWidth="9.140625" defaultRowHeight="12.75"/>
  <cols>
    <col min="1" max="1" width="11.8515625" style="0" bestFit="1" customWidth="1"/>
    <col min="2" max="2" width="6.00390625" style="0" customWidth="1"/>
    <col min="3" max="3" width="5.28125" style="0" customWidth="1"/>
    <col min="4" max="4" width="4.8515625" style="0" customWidth="1"/>
    <col min="5" max="5" width="4.57421875" style="0" customWidth="1"/>
    <col min="6" max="6" width="8.57421875" style="0" customWidth="1"/>
    <col min="7" max="7" width="11.421875" style="0" customWidth="1"/>
    <col min="8" max="8" width="7.28125" style="0" customWidth="1"/>
    <col min="9" max="9" width="8.7109375" style="0" customWidth="1"/>
    <col min="10" max="10" width="19.140625" style="0" customWidth="1"/>
    <col min="15" max="15" width="6.28125" style="0" customWidth="1"/>
    <col min="16" max="16" width="13.57421875" style="0" hidden="1" customWidth="1"/>
    <col min="17" max="17" width="13.00390625" style="0" bestFit="1" customWidth="1"/>
    <col min="18" max="18" width="4.57421875" style="0" bestFit="1" customWidth="1"/>
    <col min="19" max="19" width="5.00390625" style="0" customWidth="1"/>
    <col min="20" max="20" width="4.8515625" style="0" customWidth="1"/>
    <col min="21" max="21" width="4.7109375" style="0" customWidth="1"/>
    <col min="22" max="22" width="4.57421875" style="0" bestFit="1" customWidth="1"/>
    <col min="23" max="24" width="4.00390625" style="0" bestFit="1" customWidth="1"/>
    <col min="25" max="27" width="5.00390625" style="0" bestFit="1" customWidth="1"/>
    <col min="28" max="30" width="6.00390625" style="0" bestFit="1" customWidth="1"/>
    <col min="31" max="33" width="7.00390625" style="0" bestFit="1" customWidth="1"/>
    <col min="34" max="34" width="5.8515625" style="0" customWidth="1"/>
    <col min="35" max="35" width="5.57421875" style="0" customWidth="1"/>
    <col min="36" max="36" width="6.28125" style="0" customWidth="1"/>
    <col min="37" max="37" width="4.8515625" style="0" customWidth="1"/>
    <col min="38" max="38" width="5.28125" style="0" customWidth="1"/>
    <col min="39" max="39" width="5.57421875" style="0" customWidth="1"/>
    <col min="40" max="40" width="5.421875" style="0" customWidth="1"/>
    <col min="41" max="41" width="5.140625" style="0" customWidth="1"/>
    <col min="42" max="42" width="5.28125" style="0" customWidth="1"/>
    <col min="43" max="43" width="5.140625" style="0" customWidth="1"/>
    <col min="44" max="44" width="4.8515625" style="0" customWidth="1"/>
    <col min="45" max="45" width="4.57421875" style="0" customWidth="1"/>
    <col min="46" max="46" width="4.7109375" style="0" customWidth="1"/>
    <col min="47" max="47" width="5.28125" style="0" customWidth="1"/>
    <col min="48" max="48" width="4.8515625" style="0" customWidth="1"/>
    <col min="49" max="49" width="4.57421875" style="0" customWidth="1"/>
  </cols>
  <sheetData>
    <row r="1" spans="1:10" ht="12.75">
      <c r="A1" s="31" t="s">
        <v>0</v>
      </c>
      <c r="B1" s="31"/>
      <c r="C1" s="31"/>
      <c r="D1" s="31"/>
      <c r="E1" s="31"/>
      <c r="F1" s="31"/>
      <c r="G1" s="31"/>
      <c r="H1" s="31"/>
      <c r="I1" s="31"/>
      <c r="J1" s="31"/>
    </row>
    <row r="2" spans="1:33" ht="12.75">
      <c r="A2" s="1" t="s">
        <v>1</v>
      </c>
      <c r="B2" s="26" t="s">
        <v>216</v>
      </c>
      <c r="C2" s="26"/>
      <c r="D2" s="26"/>
      <c r="E2" s="26"/>
      <c r="F2" s="26"/>
      <c r="G2" s="1" t="s">
        <v>2</v>
      </c>
      <c r="H2" s="2" t="s">
        <v>3</v>
      </c>
      <c r="Q2" t="s">
        <v>4</v>
      </c>
      <c r="R2">
        <v>0</v>
      </c>
      <c r="S2">
        <v>31</v>
      </c>
      <c r="T2">
        <v>61</v>
      </c>
      <c r="U2">
        <v>121</v>
      </c>
      <c r="V2">
        <v>241</v>
      </c>
      <c r="W2">
        <v>481</v>
      </c>
      <c r="X2">
        <v>961</v>
      </c>
      <c r="Y2">
        <v>1921</v>
      </c>
      <c r="Z2">
        <v>3841</v>
      </c>
      <c r="AA2">
        <v>7681</v>
      </c>
      <c r="AB2">
        <v>15361</v>
      </c>
      <c r="AC2">
        <v>30721</v>
      </c>
      <c r="AD2">
        <v>61441</v>
      </c>
      <c r="AE2">
        <v>122881</v>
      </c>
      <c r="AF2">
        <v>245761</v>
      </c>
      <c r="AG2">
        <v>491521</v>
      </c>
    </row>
    <row r="3" spans="1:33" ht="12.75">
      <c r="A3" s="1" t="s">
        <v>5</v>
      </c>
      <c r="B3" s="26" t="s">
        <v>217</v>
      </c>
      <c r="C3" s="26"/>
      <c r="D3" s="26"/>
      <c r="E3" s="26"/>
      <c r="F3" s="26"/>
      <c r="G3" s="1" t="s">
        <v>6</v>
      </c>
      <c r="H3" s="2" t="s">
        <v>7</v>
      </c>
      <c r="Q3" t="s">
        <v>8</v>
      </c>
      <c r="R3">
        <v>8</v>
      </c>
      <c r="S3">
        <v>4</v>
      </c>
      <c r="T3">
        <v>2</v>
      </c>
      <c r="U3">
        <v>0</v>
      </c>
      <c r="V3">
        <v>-2</v>
      </c>
      <c r="W3">
        <v>-4</v>
      </c>
      <c r="X3">
        <v>-6</v>
      </c>
      <c r="Y3">
        <v>-8</v>
      </c>
      <c r="Z3">
        <v>-10</v>
      </c>
      <c r="AA3">
        <v>-12</v>
      </c>
      <c r="AB3">
        <v>-14</v>
      </c>
      <c r="AC3">
        <v>-16</v>
      </c>
      <c r="AD3">
        <v>-18</v>
      </c>
      <c r="AE3">
        <v>-20</v>
      </c>
      <c r="AF3">
        <v>-22</v>
      </c>
      <c r="AG3">
        <v>-24</v>
      </c>
    </row>
    <row r="4" spans="1:33" ht="12.75">
      <c r="A4" s="1" t="s">
        <v>9</v>
      </c>
      <c r="B4" s="37">
        <v>0</v>
      </c>
      <c r="C4" s="37"/>
      <c r="D4" s="37"/>
      <c r="E4" s="37"/>
      <c r="F4" s="37"/>
      <c r="G4" s="1" t="s">
        <v>10</v>
      </c>
      <c r="H4" s="3">
        <v>7</v>
      </c>
      <c r="I4" s="4" t="s">
        <v>11</v>
      </c>
      <c r="J4" s="3">
        <v>26</v>
      </c>
      <c r="Q4" t="s">
        <v>12</v>
      </c>
      <c r="R4">
        <v>1</v>
      </c>
      <c r="S4" t="s">
        <v>13</v>
      </c>
      <c r="T4" t="s">
        <v>14</v>
      </c>
      <c r="U4" t="s">
        <v>15</v>
      </c>
      <c r="V4" t="s">
        <v>16</v>
      </c>
      <c r="W4" t="s">
        <v>17</v>
      </c>
      <c r="X4" t="s">
        <v>18</v>
      </c>
      <c r="Y4" t="s">
        <v>19</v>
      </c>
      <c r="Z4" t="s">
        <v>20</v>
      </c>
      <c r="AA4" t="s">
        <v>21</v>
      </c>
      <c r="AB4" t="s">
        <v>22</v>
      </c>
      <c r="AC4" t="s">
        <v>23</v>
      </c>
      <c r="AD4" t="s">
        <v>24</v>
      </c>
      <c r="AE4" t="s">
        <v>25</v>
      </c>
      <c r="AF4" t="s">
        <v>26</v>
      </c>
      <c r="AG4" t="s">
        <v>27</v>
      </c>
    </row>
    <row r="5" spans="1:49" ht="12.75">
      <c r="A5" s="1" t="s">
        <v>28</v>
      </c>
      <c r="B5" s="21"/>
      <c r="C5" s="21"/>
      <c r="D5" s="21"/>
      <c r="E5" s="21"/>
      <c r="F5" s="21"/>
      <c r="G5" s="1" t="s">
        <v>29</v>
      </c>
      <c r="H5" s="26" t="s">
        <v>242</v>
      </c>
      <c r="I5" s="26"/>
      <c r="J5" s="26"/>
      <c r="Q5" t="s">
        <v>30</v>
      </c>
      <c r="R5">
        <v>0</v>
      </c>
      <c r="S5">
        <v>1</v>
      </c>
      <c r="T5">
        <v>3</v>
      </c>
      <c r="U5">
        <v>6</v>
      </c>
      <c r="V5">
        <v>9</v>
      </c>
      <c r="W5">
        <v>12</v>
      </c>
      <c r="X5">
        <v>15</v>
      </c>
      <c r="Y5">
        <v>18</v>
      </c>
      <c r="Z5">
        <v>21</v>
      </c>
      <c r="AA5">
        <v>24</v>
      </c>
      <c r="AB5">
        <v>27</v>
      </c>
      <c r="AC5">
        <v>30</v>
      </c>
      <c r="AD5">
        <v>33</v>
      </c>
      <c r="AE5">
        <v>36</v>
      </c>
      <c r="AF5">
        <v>39</v>
      </c>
      <c r="AG5">
        <v>42</v>
      </c>
      <c r="AH5">
        <v>45</v>
      </c>
      <c r="AI5">
        <v>48</v>
      </c>
      <c r="AJ5">
        <v>51</v>
      </c>
      <c r="AK5">
        <v>54</v>
      </c>
      <c r="AL5">
        <v>57</v>
      </c>
      <c r="AM5">
        <v>60</v>
      </c>
      <c r="AN5">
        <v>63</v>
      </c>
      <c r="AO5">
        <v>66</v>
      </c>
      <c r="AP5">
        <v>69</v>
      </c>
      <c r="AQ5">
        <v>72</v>
      </c>
      <c r="AR5">
        <v>75</v>
      </c>
      <c r="AS5">
        <v>78</v>
      </c>
      <c r="AT5">
        <v>81</v>
      </c>
      <c r="AU5">
        <v>84</v>
      </c>
      <c r="AV5">
        <v>87</v>
      </c>
      <c r="AW5">
        <v>90</v>
      </c>
    </row>
    <row r="6" spans="1:49" ht="12.75">
      <c r="A6" s="27" t="s">
        <v>218</v>
      </c>
      <c r="B6" s="27"/>
      <c r="C6" s="27"/>
      <c r="D6" s="27"/>
      <c r="E6" s="27"/>
      <c r="F6" s="27"/>
      <c r="G6" s="27"/>
      <c r="H6" s="27"/>
      <c r="I6" s="27"/>
      <c r="J6" s="27"/>
      <c r="Q6" t="s">
        <v>31</v>
      </c>
      <c r="R6" s="6">
        <v>0.2</v>
      </c>
      <c r="S6" s="6">
        <v>0.4</v>
      </c>
      <c r="T6" s="6">
        <v>0.6</v>
      </c>
      <c r="U6" s="6">
        <v>0.8</v>
      </c>
      <c r="V6" s="6">
        <v>1</v>
      </c>
      <c r="W6" s="6">
        <v>1.2</v>
      </c>
      <c r="X6" s="6">
        <v>1.4</v>
      </c>
      <c r="Y6" s="6">
        <v>1.6</v>
      </c>
      <c r="Z6" s="6">
        <v>1.8</v>
      </c>
      <c r="AA6" s="6">
        <v>2</v>
      </c>
      <c r="AB6" s="6">
        <v>2.2</v>
      </c>
      <c r="AC6" s="6">
        <v>2.4</v>
      </c>
      <c r="AD6" s="6">
        <v>2.6</v>
      </c>
      <c r="AE6" s="6">
        <v>2.8</v>
      </c>
      <c r="AF6" s="6">
        <v>3</v>
      </c>
      <c r="AG6" s="6">
        <v>3.2</v>
      </c>
      <c r="AH6" s="6">
        <v>3.4</v>
      </c>
      <c r="AI6" s="6">
        <v>3.6</v>
      </c>
      <c r="AJ6" s="6">
        <v>3.8</v>
      </c>
      <c r="AK6" s="6">
        <v>4</v>
      </c>
      <c r="AL6" s="6">
        <v>4.2</v>
      </c>
      <c r="AM6" s="6">
        <v>4.4</v>
      </c>
      <c r="AN6" s="6">
        <v>4.6</v>
      </c>
      <c r="AO6" s="6">
        <v>4.8</v>
      </c>
      <c r="AP6" s="6">
        <v>5</v>
      </c>
      <c r="AQ6" s="6">
        <v>5.2</v>
      </c>
      <c r="AR6" s="6">
        <v>5.4</v>
      </c>
      <c r="AS6" s="6">
        <v>5.6</v>
      </c>
      <c r="AT6" s="6">
        <v>5.8</v>
      </c>
      <c r="AU6" s="6">
        <v>6</v>
      </c>
      <c r="AV6" s="6">
        <v>6.2</v>
      </c>
      <c r="AW6" s="6">
        <v>6.4</v>
      </c>
    </row>
    <row r="7" spans="1:49" ht="12.75">
      <c r="A7" s="27" t="s">
        <v>219</v>
      </c>
      <c r="B7" s="27"/>
      <c r="C7" s="27"/>
      <c r="D7" s="27"/>
      <c r="E7" s="27"/>
      <c r="F7" s="27"/>
      <c r="G7" s="27"/>
      <c r="H7" s="27"/>
      <c r="I7" s="27"/>
      <c r="J7" s="27"/>
      <c r="Q7" t="s">
        <v>32</v>
      </c>
      <c r="R7" s="6">
        <v>0.1</v>
      </c>
      <c r="S7" s="6">
        <v>0.2</v>
      </c>
      <c r="T7" s="6">
        <v>0.4</v>
      </c>
      <c r="U7" s="6">
        <v>0.6</v>
      </c>
      <c r="V7" s="6">
        <v>1</v>
      </c>
      <c r="W7" s="6">
        <v>1.4</v>
      </c>
      <c r="X7" s="6">
        <v>1.8</v>
      </c>
      <c r="Y7" s="6">
        <v>2.2</v>
      </c>
      <c r="Z7" s="6">
        <v>2.6</v>
      </c>
      <c r="AA7" s="6">
        <v>3</v>
      </c>
      <c r="AB7" s="6">
        <v>3.4</v>
      </c>
      <c r="AC7" s="6">
        <v>3.8</v>
      </c>
      <c r="AD7" s="6">
        <v>4.2</v>
      </c>
      <c r="AE7" s="6">
        <v>4.6</v>
      </c>
      <c r="AF7" s="6">
        <v>5</v>
      </c>
      <c r="AG7" s="6">
        <v>5.4</v>
      </c>
      <c r="AH7" s="6">
        <v>5.8</v>
      </c>
      <c r="AI7" s="6">
        <v>6.2</v>
      </c>
      <c r="AJ7" s="6">
        <v>6.6</v>
      </c>
      <c r="AK7" s="6">
        <v>7</v>
      </c>
      <c r="AL7" s="6">
        <v>7.4</v>
      </c>
      <c r="AM7" s="6">
        <v>7.8</v>
      </c>
      <c r="AN7" s="6">
        <v>8.2</v>
      </c>
      <c r="AO7" s="6">
        <v>8.6</v>
      </c>
      <c r="AP7" s="6">
        <v>9</v>
      </c>
      <c r="AQ7" s="6">
        <v>9.4</v>
      </c>
      <c r="AR7" s="6">
        <v>9.8</v>
      </c>
      <c r="AS7" s="6">
        <v>10.2</v>
      </c>
      <c r="AT7" s="6">
        <v>10.6</v>
      </c>
      <c r="AU7" s="6">
        <v>11</v>
      </c>
      <c r="AV7" s="6">
        <v>11.4</v>
      </c>
      <c r="AW7" s="6">
        <v>11.8</v>
      </c>
    </row>
    <row r="8" spans="1:49" ht="12.75">
      <c r="A8" s="27" t="s">
        <v>240</v>
      </c>
      <c r="B8" s="27"/>
      <c r="C8" s="27"/>
      <c r="D8" s="27"/>
      <c r="E8" s="27"/>
      <c r="F8" s="27"/>
      <c r="G8" s="27"/>
      <c r="H8" s="27"/>
      <c r="I8" s="27"/>
      <c r="J8" s="27"/>
      <c r="Q8" t="s">
        <v>33</v>
      </c>
      <c r="R8" s="7">
        <v>0.08</v>
      </c>
      <c r="S8" s="7">
        <v>0.09</v>
      </c>
      <c r="T8" s="6">
        <v>0.1</v>
      </c>
      <c r="U8" s="6">
        <v>0.2</v>
      </c>
      <c r="V8" s="7">
        <v>0.25</v>
      </c>
      <c r="W8" s="6">
        <v>0.3</v>
      </c>
      <c r="X8" s="6">
        <v>0.4</v>
      </c>
      <c r="Y8" s="6">
        <v>0.5</v>
      </c>
      <c r="Z8" s="6">
        <v>0.6</v>
      </c>
      <c r="AA8" s="6">
        <v>0.7</v>
      </c>
      <c r="AB8" s="6">
        <v>0.8</v>
      </c>
      <c r="AC8" s="6">
        <v>0.9</v>
      </c>
      <c r="AD8" s="6">
        <v>1</v>
      </c>
      <c r="AE8" s="6">
        <v>1.1</v>
      </c>
      <c r="AF8" s="6">
        <v>1.2</v>
      </c>
      <c r="AG8" s="6">
        <v>1.3</v>
      </c>
      <c r="AH8" s="6">
        <v>1.4</v>
      </c>
      <c r="AI8" s="6">
        <v>1.5</v>
      </c>
      <c r="AJ8" s="6">
        <v>1.6</v>
      </c>
      <c r="AK8" s="6">
        <v>1.7</v>
      </c>
      <c r="AL8" s="6">
        <v>1.8</v>
      </c>
      <c r="AM8" s="6">
        <v>1.9</v>
      </c>
      <c r="AN8" s="6">
        <v>2</v>
      </c>
      <c r="AO8" s="6">
        <v>2.1</v>
      </c>
      <c r="AP8" s="6">
        <v>2.2</v>
      </c>
      <c r="AQ8" s="6">
        <v>2.3</v>
      </c>
      <c r="AR8" s="6">
        <v>2.4</v>
      </c>
      <c r="AS8" s="6">
        <v>2.5</v>
      </c>
      <c r="AT8" s="6">
        <v>2.6</v>
      </c>
      <c r="AU8" s="6">
        <v>2.7</v>
      </c>
      <c r="AV8" s="6">
        <v>2.8</v>
      </c>
      <c r="AW8" s="6">
        <v>2.9</v>
      </c>
    </row>
    <row r="9" spans="1:49" ht="12.75">
      <c r="A9" s="27" t="s">
        <v>235</v>
      </c>
      <c r="B9" s="27"/>
      <c r="C9" s="27"/>
      <c r="D9" s="27"/>
      <c r="E9" s="27"/>
      <c r="F9" s="27"/>
      <c r="G9" s="27"/>
      <c r="H9" s="27"/>
      <c r="I9" s="27"/>
      <c r="J9" s="27"/>
      <c r="Q9" t="s">
        <v>34</v>
      </c>
      <c r="R9" s="6">
        <v>1</v>
      </c>
      <c r="S9" s="6">
        <v>0.7</v>
      </c>
      <c r="T9" s="6">
        <v>0.8</v>
      </c>
      <c r="U9" s="6">
        <v>0.9</v>
      </c>
      <c r="V9" s="6">
        <v>1</v>
      </c>
      <c r="W9" s="6">
        <v>1.1</v>
      </c>
      <c r="X9" s="6">
        <v>1.2</v>
      </c>
      <c r="Y9" s="6">
        <v>1.3</v>
      </c>
      <c r="Z9" s="6">
        <v>1.4</v>
      </c>
      <c r="AA9" s="6">
        <v>1.5</v>
      </c>
      <c r="AB9" s="6">
        <v>1.6</v>
      </c>
      <c r="AC9" s="6">
        <v>1.7</v>
      </c>
      <c r="AD9" s="6">
        <v>1.8</v>
      </c>
      <c r="AE9" s="6">
        <v>1.9</v>
      </c>
      <c r="AF9" s="6">
        <v>2</v>
      </c>
      <c r="AG9" s="6">
        <v>2.1</v>
      </c>
      <c r="AH9" s="6">
        <v>2.2</v>
      </c>
      <c r="AI9" s="6">
        <v>2.3</v>
      </c>
      <c r="AJ9" s="6">
        <v>2.4</v>
      </c>
      <c r="AK9" s="6">
        <v>2.5</v>
      </c>
      <c r="AL9" s="6">
        <v>2.6</v>
      </c>
      <c r="AM9" s="6">
        <v>2.7</v>
      </c>
      <c r="AN9" s="6">
        <v>2.8</v>
      </c>
      <c r="AO9" s="6">
        <v>2.9</v>
      </c>
      <c r="AP9" s="6">
        <v>3</v>
      </c>
      <c r="AQ9" s="6">
        <v>3.1</v>
      </c>
      <c r="AR9" s="6">
        <v>3.2</v>
      </c>
      <c r="AS9" s="6">
        <v>3.3</v>
      </c>
      <c r="AT9" s="6">
        <v>3.4</v>
      </c>
      <c r="AU9" s="6">
        <v>3.5</v>
      </c>
      <c r="AV9" s="6">
        <v>3.6</v>
      </c>
      <c r="AW9" s="6">
        <v>3.7</v>
      </c>
    </row>
    <row r="10" spans="1:49" ht="12.75">
      <c r="A10" s="27" t="s">
        <v>236</v>
      </c>
      <c r="B10" s="27"/>
      <c r="C10" s="27"/>
      <c r="D10" s="27"/>
      <c r="E10" s="27"/>
      <c r="F10" s="27"/>
      <c r="G10" s="27"/>
      <c r="H10" s="27"/>
      <c r="I10" s="27"/>
      <c r="J10" s="27"/>
      <c r="Q10" t="s">
        <v>35</v>
      </c>
      <c r="R10" s="8">
        <v>0</v>
      </c>
      <c r="S10" s="8">
        <v>-2</v>
      </c>
      <c r="T10" s="8">
        <v>-1</v>
      </c>
      <c r="U10" s="8">
        <v>-1</v>
      </c>
      <c r="V10" s="8">
        <v>0</v>
      </c>
      <c r="W10" s="8">
        <v>0</v>
      </c>
      <c r="X10" s="8">
        <v>1</v>
      </c>
      <c r="Y10" s="8">
        <v>1</v>
      </c>
      <c r="Z10" s="8">
        <v>2</v>
      </c>
      <c r="AA10" s="8">
        <v>2</v>
      </c>
      <c r="AB10" s="8">
        <v>3</v>
      </c>
      <c r="AC10" s="8">
        <v>3</v>
      </c>
      <c r="AD10" s="8">
        <v>4</v>
      </c>
      <c r="AE10" s="8">
        <v>4</v>
      </c>
      <c r="AF10" s="8">
        <v>5</v>
      </c>
      <c r="AG10" s="8">
        <v>5</v>
      </c>
      <c r="AH10" s="8">
        <v>6</v>
      </c>
      <c r="AI10" s="8">
        <v>6</v>
      </c>
      <c r="AJ10" s="8">
        <v>7</v>
      </c>
      <c r="AK10" s="8">
        <v>7</v>
      </c>
      <c r="AL10" s="8">
        <v>8</v>
      </c>
      <c r="AM10" s="8">
        <v>8</v>
      </c>
      <c r="AN10" s="8">
        <v>9</v>
      </c>
      <c r="AO10" s="8">
        <v>9</v>
      </c>
      <c r="AP10" s="8">
        <v>10</v>
      </c>
      <c r="AQ10" s="8">
        <v>10</v>
      </c>
      <c r="AR10" s="8">
        <v>11</v>
      </c>
      <c r="AS10" s="8">
        <v>11</v>
      </c>
      <c r="AT10" s="8">
        <v>12</v>
      </c>
      <c r="AU10" s="8">
        <v>12</v>
      </c>
      <c r="AV10" s="8">
        <v>13</v>
      </c>
      <c r="AW10" s="8">
        <v>13</v>
      </c>
    </row>
    <row r="11" spans="1:49" ht="12.75">
      <c r="A11" s="27" t="s">
        <v>237</v>
      </c>
      <c r="B11" s="27"/>
      <c r="C11" s="27"/>
      <c r="D11" s="27"/>
      <c r="E11" s="27"/>
      <c r="F11" s="27"/>
      <c r="G11" s="27"/>
      <c r="H11" s="27"/>
      <c r="I11" s="27"/>
      <c r="J11" s="27"/>
      <c r="Q11" t="s">
        <v>36</v>
      </c>
      <c r="R11" s="8">
        <v>0</v>
      </c>
      <c r="S11" s="8">
        <v>2</v>
      </c>
      <c r="T11" s="8">
        <v>4</v>
      </c>
      <c r="U11" s="8">
        <v>6</v>
      </c>
      <c r="V11" s="8">
        <v>8</v>
      </c>
      <c r="W11" s="8">
        <v>10</v>
      </c>
      <c r="X11" s="8">
        <v>12</v>
      </c>
      <c r="Y11" s="8">
        <v>14</v>
      </c>
      <c r="Z11" s="8">
        <v>16</v>
      </c>
      <c r="AA11" s="8">
        <v>18</v>
      </c>
      <c r="AB11" s="8">
        <v>20</v>
      </c>
      <c r="AC11" s="8">
        <v>22</v>
      </c>
      <c r="AD11" s="8">
        <v>24</v>
      </c>
      <c r="AE11" s="8">
        <v>26</v>
      </c>
      <c r="AF11" s="8">
        <v>28</v>
      </c>
      <c r="AG11" s="8">
        <v>30</v>
      </c>
      <c r="AH11" s="8">
        <v>32</v>
      </c>
      <c r="AI11" s="8">
        <v>34</v>
      </c>
      <c r="AJ11" s="8">
        <v>36</v>
      </c>
      <c r="AK11" s="8">
        <v>38</v>
      </c>
      <c r="AL11" s="8">
        <v>40</v>
      </c>
      <c r="AM11" s="8">
        <v>42</v>
      </c>
      <c r="AN11" s="8">
        <v>44</v>
      </c>
      <c r="AO11" s="8">
        <v>46</v>
      </c>
      <c r="AP11" s="8">
        <v>48</v>
      </c>
      <c r="AQ11" s="8">
        <v>50</v>
      </c>
      <c r="AR11" s="8">
        <v>52</v>
      </c>
      <c r="AS11" s="8">
        <v>54</v>
      </c>
      <c r="AT11" s="8">
        <v>56</v>
      </c>
      <c r="AU11" s="8">
        <v>58</v>
      </c>
      <c r="AV11" s="8">
        <v>60</v>
      </c>
      <c r="AW11" s="8">
        <v>62</v>
      </c>
    </row>
    <row r="12" spans="1:49" ht="12.75">
      <c r="A12" s="27" t="s">
        <v>241</v>
      </c>
      <c r="B12" s="27"/>
      <c r="C12" s="27"/>
      <c r="D12" s="27"/>
      <c r="E12" s="27"/>
      <c r="F12" s="27"/>
      <c r="G12" s="27"/>
      <c r="H12" s="27"/>
      <c r="I12" s="27"/>
      <c r="J12" s="27"/>
      <c r="Q12" t="s">
        <v>37</v>
      </c>
      <c r="R12" s="8">
        <v>30</v>
      </c>
      <c r="S12" s="8">
        <v>9</v>
      </c>
      <c r="T12" s="8">
        <v>10</v>
      </c>
      <c r="U12" s="8">
        <v>11</v>
      </c>
      <c r="V12" s="8">
        <v>12</v>
      </c>
      <c r="W12" s="8">
        <v>14</v>
      </c>
      <c r="X12" s="8">
        <v>16</v>
      </c>
      <c r="Y12" s="8">
        <v>18</v>
      </c>
      <c r="Z12" s="8">
        <v>20</v>
      </c>
      <c r="AA12" s="8">
        <v>22</v>
      </c>
      <c r="AB12" s="8">
        <v>24</v>
      </c>
      <c r="AC12" s="8">
        <v>26</v>
      </c>
      <c r="AD12" s="8">
        <v>28</v>
      </c>
      <c r="AE12" s="8">
        <v>30</v>
      </c>
      <c r="AF12" s="8">
        <v>32</v>
      </c>
      <c r="AG12" s="8">
        <v>34</v>
      </c>
      <c r="AH12" s="8">
        <v>36</v>
      </c>
      <c r="AI12" s="8">
        <v>38</v>
      </c>
      <c r="AJ12" s="8">
        <v>40</v>
      </c>
      <c r="AK12" s="8">
        <v>42</v>
      </c>
      <c r="AL12" s="8">
        <v>44</v>
      </c>
      <c r="AM12" s="8">
        <v>46</v>
      </c>
      <c r="AN12" s="8">
        <v>48</v>
      </c>
      <c r="AO12" s="8">
        <v>50</v>
      </c>
      <c r="AP12" s="8">
        <v>52</v>
      </c>
      <c r="AQ12" s="8">
        <v>54</v>
      </c>
      <c r="AR12" s="8">
        <v>56</v>
      </c>
      <c r="AS12" s="8">
        <v>58</v>
      </c>
      <c r="AT12" s="8">
        <v>60</v>
      </c>
      <c r="AU12" s="8">
        <v>62</v>
      </c>
      <c r="AV12" s="8">
        <v>64</v>
      </c>
      <c r="AW12" s="8">
        <v>66</v>
      </c>
    </row>
    <row r="13" spans="1:49" ht="12.75">
      <c r="A13" s="27" t="s">
        <v>238</v>
      </c>
      <c r="B13" s="27"/>
      <c r="C13" s="27"/>
      <c r="D13" s="27"/>
      <c r="E13" s="27"/>
      <c r="F13" s="27"/>
      <c r="G13" s="27"/>
      <c r="H13" s="27"/>
      <c r="I13" s="27"/>
      <c r="J13" s="27"/>
      <c r="Q13" t="s">
        <v>38</v>
      </c>
      <c r="R13" s="6">
        <v>0.1</v>
      </c>
      <c r="S13" s="6">
        <v>0.2</v>
      </c>
      <c r="T13" s="6">
        <v>0.4</v>
      </c>
      <c r="U13" s="6">
        <v>0.7</v>
      </c>
      <c r="V13" s="6">
        <v>1</v>
      </c>
      <c r="W13" s="6">
        <v>1.3</v>
      </c>
      <c r="X13" s="6">
        <v>1.6</v>
      </c>
      <c r="Y13" s="6">
        <v>1.9</v>
      </c>
      <c r="Z13" s="6">
        <v>2.2</v>
      </c>
      <c r="AA13" s="6">
        <v>2.5</v>
      </c>
      <c r="AB13" s="6">
        <v>2.8</v>
      </c>
      <c r="AC13" s="6">
        <v>3.1</v>
      </c>
      <c r="AD13" s="6">
        <v>3.4</v>
      </c>
      <c r="AE13" s="6">
        <v>3.7</v>
      </c>
      <c r="AF13" s="6">
        <v>4</v>
      </c>
      <c r="AG13" s="6">
        <v>4.3</v>
      </c>
      <c r="AH13" s="6">
        <v>4.6</v>
      </c>
      <c r="AI13" s="6">
        <v>4.9</v>
      </c>
      <c r="AJ13" s="6">
        <v>5.2</v>
      </c>
      <c r="AK13" s="6">
        <v>5.5</v>
      </c>
      <c r="AL13" s="6">
        <v>5.8</v>
      </c>
      <c r="AM13" s="6">
        <v>6.1</v>
      </c>
      <c r="AN13" s="6">
        <v>6.4</v>
      </c>
      <c r="AO13" s="6">
        <v>6.7</v>
      </c>
      <c r="AP13" s="6">
        <v>7</v>
      </c>
      <c r="AQ13" s="6">
        <v>7.3</v>
      </c>
      <c r="AR13" s="6">
        <v>7.6</v>
      </c>
      <c r="AS13" s="6">
        <v>7.9</v>
      </c>
      <c r="AT13" s="6">
        <v>8.2</v>
      </c>
      <c r="AU13" s="6">
        <v>8.5</v>
      </c>
      <c r="AV13" s="6">
        <v>8.8</v>
      </c>
      <c r="AW13" s="6">
        <v>9.1</v>
      </c>
    </row>
    <row r="14" spans="1:49" ht="13.5" thickBot="1">
      <c r="A14" s="27" t="s">
        <v>239</v>
      </c>
      <c r="B14" s="27"/>
      <c r="C14" s="27"/>
      <c r="D14" s="27"/>
      <c r="E14" s="27"/>
      <c r="F14" s="27"/>
      <c r="G14" s="27"/>
      <c r="H14" s="27"/>
      <c r="I14" s="28"/>
      <c r="J14" s="28"/>
      <c r="Q14" t="s">
        <v>39</v>
      </c>
      <c r="R14" s="8">
        <v>-3</v>
      </c>
      <c r="S14" s="8">
        <v>-2</v>
      </c>
      <c r="T14" s="8">
        <v>-1</v>
      </c>
      <c r="U14" s="8">
        <v>0</v>
      </c>
      <c r="V14" s="8">
        <v>0</v>
      </c>
      <c r="W14" s="8">
        <v>1</v>
      </c>
      <c r="X14" s="8">
        <v>1</v>
      </c>
      <c r="Y14" s="8">
        <v>2</v>
      </c>
      <c r="Z14" s="8">
        <v>2</v>
      </c>
      <c r="AA14" s="8">
        <v>3</v>
      </c>
      <c r="AB14" s="8">
        <v>3</v>
      </c>
      <c r="AC14" s="8">
        <v>4</v>
      </c>
      <c r="AD14" s="8">
        <v>4</v>
      </c>
      <c r="AE14" s="8">
        <v>5</v>
      </c>
      <c r="AF14" s="8">
        <v>5</v>
      </c>
      <c r="AG14" s="8">
        <v>6</v>
      </c>
      <c r="AH14" s="8">
        <v>6</v>
      </c>
      <c r="AI14" s="8">
        <v>7</v>
      </c>
      <c r="AJ14" s="8">
        <v>7</v>
      </c>
      <c r="AK14" s="8">
        <v>8</v>
      </c>
      <c r="AL14" s="8">
        <v>8</v>
      </c>
      <c r="AM14" s="8">
        <v>9</v>
      </c>
      <c r="AN14" s="8">
        <v>9</v>
      </c>
      <c r="AO14" s="8">
        <v>10</v>
      </c>
      <c r="AP14" s="8">
        <v>10</v>
      </c>
      <c r="AQ14" s="8">
        <v>11</v>
      </c>
      <c r="AR14" s="8">
        <v>11</v>
      </c>
      <c r="AS14" s="8">
        <v>12</v>
      </c>
      <c r="AT14" s="8">
        <v>12</v>
      </c>
      <c r="AU14" s="8">
        <v>13</v>
      </c>
      <c r="AV14" s="8">
        <v>13</v>
      </c>
      <c r="AW14" s="8">
        <v>14</v>
      </c>
    </row>
    <row r="15" spans="1:49" ht="12.75">
      <c r="A15" s="1" t="s">
        <v>4</v>
      </c>
      <c r="B15" s="3">
        <v>140</v>
      </c>
      <c r="C15" s="29" t="s">
        <v>40</v>
      </c>
      <c r="D15" s="29"/>
      <c r="E15" s="34">
        <f>ROUNDUP(B15/50,0)</f>
        <v>3</v>
      </c>
      <c r="F15" s="34"/>
      <c r="G15" s="1" t="s">
        <v>41</v>
      </c>
      <c r="H15" s="5">
        <f>HLOOKUP(B15,R2:AG3,2,TRUE)</f>
        <v>0</v>
      </c>
      <c r="I15" s="38"/>
      <c r="J15" s="39"/>
      <c r="Q15" t="s">
        <v>42</v>
      </c>
      <c r="R15" s="8">
        <v>-8</v>
      </c>
      <c r="S15" s="8">
        <v>-6</v>
      </c>
      <c r="T15" s="8">
        <v>-4</v>
      </c>
      <c r="U15" s="8">
        <v>-2</v>
      </c>
      <c r="V15" s="8">
        <v>0</v>
      </c>
      <c r="W15" s="8">
        <v>1</v>
      </c>
      <c r="X15" s="8">
        <v>2</v>
      </c>
      <c r="Y15" s="8">
        <v>3</v>
      </c>
      <c r="Z15" s="8">
        <v>4</v>
      </c>
      <c r="AA15" s="8">
        <v>4</v>
      </c>
      <c r="AB15" s="8">
        <v>5</v>
      </c>
      <c r="AC15" s="8">
        <v>5</v>
      </c>
      <c r="AD15" s="8">
        <v>6</v>
      </c>
      <c r="AE15" s="8">
        <v>6</v>
      </c>
      <c r="AF15" s="8">
        <v>6</v>
      </c>
      <c r="AG15" s="8">
        <v>7</v>
      </c>
      <c r="AH15" s="8">
        <v>7</v>
      </c>
      <c r="AI15" s="8">
        <v>8</v>
      </c>
      <c r="AJ15" s="8">
        <v>8</v>
      </c>
      <c r="AK15" s="8">
        <v>8</v>
      </c>
      <c r="AL15" s="8">
        <v>9</v>
      </c>
      <c r="AM15" s="8">
        <v>9</v>
      </c>
      <c r="AN15" s="8">
        <v>10</v>
      </c>
      <c r="AO15" s="8">
        <v>10</v>
      </c>
      <c r="AP15" s="8">
        <v>10</v>
      </c>
      <c r="AQ15" s="8">
        <v>11</v>
      </c>
      <c r="AR15" s="8">
        <v>11</v>
      </c>
      <c r="AS15" s="8">
        <v>12</v>
      </c>
      <c r="AT15" s="8">
        <v>12</v>
      </c>
      <c r="AU15" s="8">
        <v>12</v>
      </c>
      <c r="AV15" s="8">
        <v>13</v>
      </c>
      <c r="AW15" s="8">
        <v>13</v>
      </c>
    </row>
    <row r="16" spans="1:10" ht="12.75">
      <c r="A16" s="1" t="s">
        <v>43</v>
      </c>
      <c r="B16" s="3">
        <v>42</v>
      </c>
      <c r="C16" s="21"/>
      <c r="D16" s="21"/>
      <c r="E16" s="22" t="s">
        <v>44</v>
      </c>
      <c r="F16" s="22"/>
      <c r="G16" s="3">
        <v>14</v>
      </c>
      <c r="I16" s="40"/>
      <c r="J16" s="41"/>
    </row>
    <row r="17" spans="1:40" ht="12.75">
      <c r="A17" s="1" t="s">
        <v>45</v>
      </c>
      <c r="B17" s="3">
        <v>35</v>
      </c>
      <c r="C17" s="21"/>
      <c r="D17" s="21"/>
      <c r="E17" s="22" t="s">
        <v>46</v>
      </c>
      <c r="F17" s="22"/>
      <c r="G17" s="3">
        <v>17</v>
      </c>
      <c r="I17" s="40"/>
      <c r="J17" s="41"/>
      <c r="Q17" t="s">
        <v>47</v>
      </c>
      <c r="R17">
        <v>-100</v>
      </c>
      <c r="S17">
        <v>0</v>
      </c>
      <c r="T17">
        <v>3</v>
      </c>
      <c r="U17">
        <v>6</v>
      </c>
      <c r="V17">
        <v>9</v>
      </c>
      <c r="W17">
        <v>12</v>
      </c>
      <c r="X17">
        <v>15</v>
      </c>
      <c r="Y17">
        <v>18</v>
      </c>
      <c r="Z17">
        <v>21</v>
      </c>
      <c r="AA17">
        <v>26</v>
      </c>
      <c r="AB17">
        <v>31</v>
      </c>
      <c r="AC17">
        <v>36</v>
      </c>
      <c r="AD17">
        <v>41</v>
      </c>
      <c r="AE17">
        <v>46</v>
      </c>
      <c r="AF17">
        <v>51</v>
      </c>
      <c r="AG17">
        <v>56</v>
      </c>
      <c r="AH17">
        <v>61</v>
      </c>
      <c r="AI17">
        <v>66</v>
      </c>
      <c r="AJ17">
        <v>71</v>
      </c>
      <c r="AK17">
        <v>76</v>
      </c>
      <c r="AL17">
        <v>81</v>
      </c>
      <c r="AM17">
        <v>86</v>
      </c>
      <c r="AN17">
        <v>91</v>
      </c>
    </row>
    <row r="18" spans="1:40" ht="12.75">
      <c r="A18" s="1" t="s">
        <v>48</v>
      </c>
      <c r="B18" s="3">
        <v>6</v>
      </c>
      <c r="C18" s="21"/>
      <c r="D18" s="21"/>
      <c r="E18" s="22" t="s">
        <v>49</v>
      </c>
      <c r="F18" s="22"/>
      <c r="G18" s="5">
        <f>HLOOKUP(B18,R17:AN18,2,TRUE)</f>
        <v>-2</v>
      </c>
      <c r="H18" s="8"/>
      <c r="I18" s="40"/>
      <c r="J18" s="41"/>
      <c r="Q18" t="s">
        <v>50</v>
      </c>
      <c r="R18">
        <v>-8</v>
      </c>
      <c r="S18">
        <v>-6</v>
      </c>
      <c r="T18">
        <v>-4</v>
      </c>
      <c r="U18">
        <v>-2</v>
      </c>
      <c r="V18">
        <v>0</v>
      </c>
      <c r="W18">
        <v>1</v>
      </c>
      <c r="X18">
        <v>2</v>
      </c>
      <c r="Y18">
        <v>3</v>
      </c>
      <c r="Z18">
        <v>4</v>
      </c>
      <c r="AA18">
        <v>5</v>
      </c>
      <c r="AB18">
        <v>6</v>
      </c>
      <c r="AC18">
        <v>7</v>
      </c>
      <c r="AD18">
        <v>8</v>
      </c>
      <c r="AE18">
        <v>9</v>
      </c>
      <c r="AF18">
        <v>10</v>
      </c>
      <c r="AG18">
        <v>11</v>
      </c>
      <c r="AH18">
        <v>12</v>
      </c>
      <c r="AI18">
        <v>13</v>
      </c>
      <c r="AJ18">
        <v>14</v>
      </c>
      <c r="AK18">
        <v>15</v>
      </c>
      <c r="AL18">
        <v>16</v>
      </c>
      <c r="AM18">
        <v>17</v>
      </c>
      <c r="AN18">
        <v>18</v>
      </c>
    </row>
    <row r="19" spans="1:10" ht="12.75">
      <c r="A19" s="1" t="s">
        <v>51</v>
      </c>
      <c r="B19">
        <f>HLOOKUP(B16,R5:AW15,2,TRUE)</f>
        <v>3.2</v>
      </c>
      <c r="C19">
        <f>HLOOKUP(G16,R5:AW15,3,TRUE)</f>
        <v>1.4</v>
      </c>
      <c r="D19">
        <f>HLOOKUP(G17,R5:AW15,5,TRUE)</f>
        <v>1.2</v>
      </c>
      <c r="E19">
        <f>HLOOKUP(B17,R5:AW15,9,TRUE)</f>
        <v>3.4</v>
      </c>
      <c r="F19" s="9">
        <f>PRODUCT(B19:E19)</f>
        <v>18.278399999999998</v>
      </c>
      <c r="G19" s="1" t="s">
        <v>52</v>
      </c>
      <c r="H19" s="10">
        <f>(F19*E15)+0.49</f>
        <v>55.325199999999995</v>
      </c>
      <c r="I19" s="40"/>
      <c r="J19" s="41"/>
    </row>
    <row r="20" spans="1:10" ht="12.75">
      <c r="A20" s="1" t="s">
        <v>53</v>
      </c>
      <c r="B20" s="5">
        <f>HLOOKUP(G17,R5:AW15,6,TRUE)+HLOOKUP(B17,R5:AW15,10,TRUE)</f>
        <v>5</v>
      </c>
      <c r="E20" s="31" t="s">
        <v>54</v>
      </c>
      <c r="F20" s="31"/>
      <c r="G20" s="11">
        <f>E15*HLOOKUP(G16,R5:AW15,4,TRUE)</f>
        <v>0.8999999999999999</v>
      </c>
      <c r="I20" s="40"/>
      <c r="J20" s="41"/>
    </row>
    <row r="21" spans="1:10" ht="12.75">
      <c r="A21" s="1" t="s">
        <v>55</v>
      </c>
      <c r="B21" s="5">
        <f>HLOOKUP(B17,R5:AW15,11,TRUE)</f>
        <v>6</v>
      </c>
      <c r="F21" s="1" t="s">
        <v>56</v>
      </c>
      <c r="G21" s="5">
        <f>SUM(B16:B17,G16:G17)</f>
        <v>108</v>
      </c>
      <c r="I21" s="40"/>
      <c r="J21" s="41"/>
    </row>
    <row r="22" spans="1:10" ht="12.75">
      <c r="A22" s="22" t="s">
        <v>57</v>
      </c>
      <c r="B22" s="22"/>
      <c r="C22" s="33">
        <f>((B16/10)^3+(G16/10))*(B15/2)</f>
        <v>5284.160000000001</v>
      </c>
      <c r="D22" s="33"/>
      <c r="E22" s="22" t="s">
        <v>58</v>
      </c>
      <c r="F22" s="22"/>
      <c r="G22" s="22"/>
      <c r="H22" t="str">
        <f>HLOOKUP(C22,R2:AG4,3,TRUE)</f>
        <v>2d8</v>
      </c>
      <c r="I22" s="40"/>
      <c r="J22" s="41"/>
    </row>
    <row r="23" spans="1:10" ht="12.75">
      <c r="A23" s="22" t="s">
        <v>59</v>
      </c>
      <c r="B23" s="22"/>
      <c r="C23">
        <f>SUM(B16:B17,G16)</f>
        <v>91</v>
      </c>
      <c r="D23" s="21" t="s">
        <v>60</v>
      </c>
      <c r="E23" s="21"/>
      <c r="F23" s="21"/>
      <c r="G23" s="26"/>
      <c r="H23" s="32"/>
      <c r="I23" s="40"/>
      <c r="J23" s="41"/>
    </row>
    <row r="24" spans="1:10" ht="12.75">
      <c r="A24" s="26" t="s">
        <v>243</v>
      </c>
      <c r="B24" s="44"/>
      <c r="C24" s="44"/>
      <c r="D24" s="44"/>
      <c r="E24" s="44"/>
      <c r="F24" s="44"/>
      <c r="G24" s="44"/>
      <c r="H24" s="44"/>
      <c r="I24" s="40"/>
      <c r="J24" s="41"/>
    </row>
    <row r="25" spans="1:10" ht="12.75">
      <c r="A25" s="1" t="s">
        <v>61</v>
      </c>
      <c r="B25">
        <f>HLOOKUP(G17,R5:AW15,7,TRUE)</f>
        <v>12</v>
      </c>
      <c r="D25" t="s">
        <v>62</v>
      </c>
      <c r="E25" s="22" t="s">
        <v>63</v>
      </c>
      <c r="F25" s="22"/>
      <c r="G25" s="9">
        <f>HLOOKUP(G17,R5:AW15,8,TRUE)</f>
        <v>16</v>
      </c>
      <c r="H25" t="s">
        <v>62</v>
      </c>
      <c r="I25" s="40"/>
      <c r="J25" s="41"/>
    </row>
    <row r="26" spans="1:10" ht="12.75">
      <c r="A26" s="22" t="s">
        <v>64</v>
      </c>
      <c r="B26" s="22"/>
      <c r="C26">
        <f>(G17/10)*H4</f>
        <v>11.9</v>
      </c>
      <c r="E26" s="20" t="s">
        <v>65</v>
      </c>
      <c r="F26" s="20"/>
      <c r="G26" s="12">
        <v>0</v>
      </c>
      <c r="I26" s="40"/>
      <c r="J26" s="41"/>
    </row>
    <row r="27" spans="1:10" ht="12.75">
      <c r="A27" s="1" t="s">
        <v>66</v>
      </c>
      <c r="B27">
        <f>G17*3</f>
        <v>51</v>
      </c>
      <c r="C27" s="13" t="s">
        <v>62</v>
      </c>
      <c r="D27" s="30"/>
      <c r="E27" s="30"/>
      <c r="F27" s="30"/>
      <c r="G27" s="30"/>
      <c r="H27" s="30"/>
      <c r="I27" s="40"/>
      <c r="J27" s="41"/>
    </row>
    <row r="28" spans="1:10" ht="12.75">
      <c r="A28" s="22" t="s">
        <v>67</v>
      </c>
      <c r="B28" s="22"/>
      <c r="C28" s="22"/>
      <c r="D28" s="25" t="s">
        <v>223</v>
      </c>
      <c r="E28" s="25"/>
      <c r="F28" s="25"/>
      <c r="G28" s="25"/>
      <c r="H28" s="25"/>
      <c r="I28" s="40"/>
      <c r="J28" s="41"/>
    </row>
    <row r="29" spans="1:10" ht="12.75">
      <c r="A29" s="1" t="s">
        <v>95</v>
      </c>
      <c r="B29" s="35" t="s">
        <v>220</v>
      </c>
      <c r="C29" s="35"/>
      <c r="D29" s="35"/>
      <c r="E29" s="35"/>
      <c r="F29" s="35"/>
      <c r="G29" s="35"/>
      <c r="H29" s="36"/>
      <c r="I29" s="40"/>
      <c r="J29" s="41"/>
    </row>
    <row r="30" spans="1:10" ht="12.75">
      <c r="A30" s="25" t="s">
        <v>221</v>
      </c>
      <c r="B30" s="25"/>
      <c r="C30" s="25"/>
      <c r="D30" s="25"/>
      <c r="E30" s="25"/>
      <c r="F30" s="25"/>
      <c r="G30" s="25"/>
      <c r="H30" s="25"/>
      <c r="I30" s="40"/>
      <c r="J30" s="41"/>
    </row>
    <row r="31" spans="1:10" ht="12.75">
      <c r="A31" s="25" t="s">
        <v>222</v>
      </c>
      <c r="B31" s="25"/>
      <c r="C31" s="25"/>
      <c r="D31" s="25"/>
      <c r="E31" s="25"/>
      <c r="F31" s="25"/>
      <c r="G31" s="25"/>
      <c r="H31" s="25"/>
      <c r="I31" s="40"/>
      <c r="J31" s="41"/>
    </row>
    <row r="32" spans="1:10" ht="12.75">
      <c r="A32" s="22" t="s">
        <v>69</v>
      </c>
      <c r="B32" s="22"/>
      <c r="C32" s="25" t="s">
        <v>70</v>
      </c>
      <c r="D32" s="25"/>
      <c r="E32" s="25"/>
      <c r="F32" s="25"/>
      <c r="G32" s="25"/>
      <c r="H32" s="45"/>
      <c r="I32" s="40"/>
      <c r="J32" s="41"/>
    </row>
    <row r="33" spans="1:10" ht="13.5" thickBot="1">
      <c r="A33" s="21" t="s">
        <v>71</v>
      </c>
      <c r="B33" s="21"/>
      <c r="C33" s="14">
        <v>0</v>
      </c>
      <c r="D33" t="s">
        <v>72</v>
      </c>
      <c r="E33" s="23"/>
      <c r="F33" s="23"/>
      <c r="G33" s="23"/>
      <c r="H33" s="24"/>
      <c r="I33" s="42"/>
      <c r="J33" s="43"/>
    </row>
    <row r="34" spans="1:10" ht="12.75">
      <c r="A34" s="22" t="s">
        <v>73</v>
      </c>
      <c r="B34" s="22"/>
      <c r="C34" s="27" t="s">
        <v>224</v>
      </c>
      <c r="D34" s="27"/>
      <c r="E34" s="27"/>
      <c r="F34" s="27"/>
      <c r="G34" s="27"/>
      <c r="H34" s="27"/>
      <c r="I34" s="27"/>
      <c r="J34" s="27"/>
    </row>
    <row r="35" spans="1:10" ht="12.75">
      <c r="A35" s="27" t="s">
        <v>225</v>
      </c>
      <c r="B35" s="27"/>
      <c r="C35" s="27"/>
      <c r="D35" s="27"/>
      <c r="E35" s="27"/>
      <c r="F35" s="27"/>
      <c r="G35" s="27"/>
      <c r="H35" s="27"/>
      <c r="I35" s="27"/>
      <c r="J35" s="27"/>
    </row>
    <row r="36" spans="1:10" ht="12.75">
      <c r="A36" s="25" t="s">
        <v>226</v>
      </c>
      <c r="B36" s="25"/>
      <c r="C36" s="25"/>
      <c r="D36" s="25"/>
      <c r="E36" s="25"/>
      <c r="F36" s="25"/>
      <c r="G36" s="25"/>
      <c r="H36" s="25"/>
      <c r="I36" s="25"/>
      <c r="J36" s="25"/>
    </row>
    <row r="37" spans="1:10" ht="12.75">
      <c r="A37" s="27" t="s">
        <v>227</v>
      </c>
      <c r="B37" s="27"/>
      <c r="C37" s="27"/>
      <c r="D37" s="27"/>
      <c r="E37" s="27"/>
      <c r="F37" s="27"/>
      <c r="G37" s="27"/>
      <c r="H37" s="27"/>
      <c r="I37" s="27"/>
      <c r="J37" s="27"/>
    </row>
    <row r="38" spans="1:10" ht="12.75">
      <c r="A38" s="27" t="s">
        <v>244</v>
      </c>
      <c r="B38" s="27"/>
      <c r="C38" s="27"/>
      <c r="D38" s="27"/>
      <c r="E38" s="27"/>
      <c r="F38" s="27"/>
      <c r="G38" s="27"/>
      <c r="H38" s="27"/>
      <c r="I38" s="27"/>
      <c r="J38" s="27"/>
    </row>
    <row r="39" spans="1:10" ht="12.75">
      <c r="A39" s="27" t="s">
        <v>228</v>
      </c>
      <c r="B39" s="27"/>
      <c r="C39" s="27"/>
      <c r="D39" s="27"/>
      <c r="E39" s="27"/>
      <c r="F39" s="27"/>
      <c r="G39" s="27"/>
      <c r="H39" s="27"/>
      <c r="I39" s="27"/>
      <c r="J39" s="27"/>
    </row>
    <row r="40" spans="1:10" ht="12.75">
      <c r="A40" s="27" t="s">
        <v>229</v>
      </c>
      <c r="B40" s="27"/>
      <c r="C40" s="27"/>
      <c r="D40" s="27"/>
      <c r="E40" s="27"/>
      <c r="F40" s="27"/>
      <c r="G40" s="27"/>
      <c r="H40" s="27"/>
      <c r="I40" s="27"/>
      <c r="J40" s="27"/>
    </row>
    <row r="41" spans="1:10" ht="12.75">
      <c r="A41" s="27" t="s">
        <v>230</v>
      </c>
      <c r="B41" s="27"/>
      <c r="C41" s="27"/>
      <c r="D41" s="27"/>
      <c r="E41" s="27"/>
      <c r="F41" s="27"/>
      <c r="G41" s="27"/>
      <c r="H41" s="27"/>
      <c r="I41" s="27"/>
      <c r="J41" s="27"/>
    </row>
    <row r="42" spans="1:10" ht="12.75">
      <c r="A42" s="27" t="s">
        <v>231</v>
      </c>
      <c r="B42" s="27"/>
      <c r="C42" s="27"/>
      <c r="D42" s="27"/>
      <c r="E42" s="27"/>
      <c r="F42" s="27"/>
      <c r="G42" s="27"/>
      <c r="H42" s="27"/>
      <c r="I42" s="27"/>
      <c r="J42" s="27"/>
    </row>
    <row r="43" spans="1:10" ht="12.75">
      <c r="A43" s="27" t="s">
        <v>232</v>
      </c>
      <c r="B43" s="27"/>
      <c r="C43" s="27"/>
      <c r="D43" s="27"/>
      <c r="E43" s="27"/>
      <c r="F43" s="27"/>
      <c r="G43" s="27"/>
      <c r="H43" s="27"/>
      <c r="I43" s="27"/>
      <c r="J43" s="27"/>
    </row>
    <row r="44" spans="1:10" ht="12.75">
      <c r="A44" s="27" t="s">
        <v>233</v>
      </c>
      <c r="B44" s="27"/>
      <c r="C44" s="27"/>
      <c r="D44" s="27"/>
      <c r="E44" s="27"/>
      <c r="F44" s="27"/>
      <c r="G44" s="27"/>
      <c r="H44" s="27"/>
      <c r="I44" s="27"/>
      <c r="J44" s="27"/>
    </row>
    <row r="45" spans="1:10" ht="12.75">
      <c r="A45" s="27" t="s">
        <v>234</v>
      </c>
      <c r="B45" s="27"/>
      <c r="C45" s="27"/>
      <c r="D45" s="27"/>
      <c r="E45" s="27"/>
      <c r="F45" s="27"/>
      <c r="G45" s="27"/>
      <c r="H45" s="27"/>
      <c r="I45" s="27"/>
      <c r="J45" s="27"/>
    </row>
    <row r="46" spans="1:10" ht="12.75">
      <c r="A46" s="18" t="s">
        <v>99</v>
      </c>
      <c r="B46" s="19"/>
      <c r="C46" s="19"/>
      <c r="D46" s="19"/>
      <c r="E46" s="19"/>
      <c r="F46" s="19"/>
      <c r="G46" s="19"/>
      <c r="H46" s="19"/>
      <c r="I46" s="19"/>
      <c r="J46" s="19"/>
    </row>
  </sheetData>
  <mergeCells count="59">
    <mergeCell ref="A43:J43"/>
    <mergeCell ref="A44:J44"/>
    <mergeCell ref="A45:J45"/>
    <mergeCell ref="E22:G22"/>
    <mergeCell ref="A32:B32"/>
    <mergeCell ref="C32:H32"/>
    <mergeCell ref="A39:J39"/>
    <mergeCell ref="A40:J40"/>
    <mergeCell ref="A41:J41"/>
    <mergeCell ref="A42:J42"/>
    <mergeCell ref="A35:J35"/>
    <mergeCell ref="A36:J36"/>
    <mergeCell ref="A37:J37"/>
    <mergeCell ref="A38:J38"/>
    <mergeCell ref="A34:B34"/>
    <mergeCell ref="C34:J34"/>
    <mergeCell ref="A1:J1"/>
    <mergeCell ref="B2:F2"/>
    <mergeCell ref="B3:F3"/>
    <mergeCell ref="B4:F4"/>
    <mergeCell ref="I15:J33"/>
    <mergeCell ref="D23:F23"/>
    <mergeCell ref="A24:H24"/>
    <mergeCell ref="A30:H30"/>
    <mergeCell ref="A26:B26"/>
    <mergeCell ref="A31:H31"/>
    <mergeCell ref="A9:J9"/>
    <mergeCell ref="A13:J13"/>
    <mergeCell ref="B29:H29"/>
    <mergeCell ref="B5:F5"/>
    <mergeCell ref="D27:H27"/>
    <mergeCell ref="E20:F20"/>
    <mergeCell ref="A22:B22"/>
    <mergeCell ref="A23:B23"/>
    <mergeCell ref="G23:H23"/>
    <mergeCell ref="C22:D22"/>
    <mergeCell ref="E15:F15"/>
    <mergeCell ref="E16:F16"/>
    <mergeCell ref="E18:F18"/>
    <mergeCell ref="H5:J5"/>
    <mergeCell ref="A14:J14"/>
    <mergeCell ref="C15:D15"/>
    <mergeCell ref="C16:D16"/>
    <mergeCell ref="A6:J6"/>
    <mergeCell ref="A7:J7"/>
    <mergeCell ref="A8:J8"/>
    <mergeCell ref="A10:J10"/>
    <mergeCell ref="A11:J11"/>
    <mergeCell ref="A12:J12"/>
    <mergeCell ref="A46:J46"/>
    <mergeCell ref="E26:F26"/>
    <mergeCell ref="C17:D17"/>
    <mergeCell ref="C18:D18"/>
    <mergeCell ref="E17:F17"/>
    <mergeCell ref="A33:B33"/>
    <mergeCell ref="E33:H33"/>
    <mergeCell ref="A28:C28"/>
    <mergeCell ref="D28:H28"/>
    <mergeCell ref="E25:F2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Falcon AFB 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Griswold</dc:creator>
  <cp:keywords/>
  <dc:description/>
  <cp:lastModifiedBy>Preferred Customer</cp:lastModifiedBy>
  <dcterms:created xsi:type="dcterms:W3CDTF">1999-12-15T16:50:39Z</dcterms:created>
  <cp:category/>
  <cp:version/>
  <cp:contentType/>
  <cp:contentStatus/>
</cp:coreProperties>
</file>