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Saura" sheetId="1" r:id="rId1"/>
    <sheet name="Saurus" sheetId="2" r:id="rId2"/>
  </sheets>
  <definedNames>
    <definedName name="HTML_CodePage" hidden="1">1252</definedName>
    <definedName name="HTML_Control" localSheetId="1" hidden="1">{"'Centaurion'!$A$1:$J$46"}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'Saura'!$A$1:$J$46</definedName>
    <definedName name="_xlnm.Print_Area" localSheetId="1">'Saurus'!$A$1:$J$46</definedName>
    <definedName name="Wavelength" localSheetId="1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<sst xmlns="http://schemas.openxmlformats.org/spreadsheetml/2006/main" count="186" uniqueCount="93">
  <si>
    <t>Villains and Vigilantes 2nd Edition</t>
  </si>
  <si>
    <t>Identity:</t>
  </si>
  <si>
    <t>Side:</t>
  </si>
  <si>
    <t>Evil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</si>
  <si>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</si>
  <si>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</si>
  <si>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</si>
  <si>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</si>
  <si>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</si>
  <si>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</si>
  <si>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</si>
  <si>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</si>
  <si>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</si>
  <si>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</si>
  <si>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</si>
  <si>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</si>
  <si>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</si>
  <si>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</si>
  <si>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</si>
  <si>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</si>
  <si>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</si>
  <si>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</si>
  <si>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</si>
  <si>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</si>
  <si>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</si>
  <si>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</si>
  <si>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</si>
  <si>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</si>
  <si>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</si>
  <si>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</si>
  <si>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</si>
  <si>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</si>
  <si>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</si>
  <si>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</si>
  <si>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</si>
  <si>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</si>
  <si>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</si>
  <si>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</si>
  <si>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</si>
  <si>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</si>
  <si>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</si>
  <si>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</si>
  <si>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</si>
  <si>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</si>
  <si>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</si>
  <si>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</si>
  <si>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</si>
  <si>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</si>
  <si>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</si>
  <si>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</si>
  <si>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</si>
  <si>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</si>
  <si>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</si>
  <si>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</si>
  <si>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</si>
  <si>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</si>
  <si>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</si>
  <si>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</si>
  <si>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</si>
  <si>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</si>
  <si>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</si>
  <si>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</si>
  <si>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</si>
  <si>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</si>
  <si>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</si>
  <si>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</si>
  <si>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</si>
  <si>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</si>
  <si>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</si>
  <si>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</si>
  <si>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</si>
  <si>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</si>
  <si>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</si>
  <si>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</si>
  <si>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Female</t>
  </si>
  <si>
    <t>Saura</t>
  </si>
  <si>
    <t>Animal Powers: Dinosaur</t>
  </si>
  <si>
    <t>1) Speed Bonus: +30</t>
  </si>
  <si>
    <t>2) Armor A: 80 ADR</t>
  </si>
  <si>
    <t>3) Natural Weaponry (Talons) +2 to hit, +4 damage</t>
  </si>
  <si>
    <t>4) Heightened Agility A: +10</t>
  </si>
  <si>
    <t>5) Special: Size Change Larger Height*2, Weight*8</t>
  </si>
  <si>
    <t>Transformation: (Power Activation)</t>
  </si>
  <si>
    <t>67" Running (total)</t>
  </si>
  <si>
    <t>(French) Crime</t>
  </si>
  <si>
    <t xml:space="preserve">sick of the trouble they caused and kicked them out. They have worked various small jobs in France, </t>
  </si>
  <si>
    <t xml:space="preserve">Japan, Australia, Canada, ,and now America. They have not been incredibly successful, mainly </t>
  </si>
  <si>
    <t xml:space="preserve">because of a propensity for running if things start to turn difficult. </t>
  </si>
  <si>
    <t>Hanna Nordstrom</t>
  </si>
  <si>
    <t xml:space="preserve">Chip and Hanna Nordstrom are twins who have each had the ability to turn </t>
  </si>
  <si>
    <t xml:space="preserve">into a Tyrannosaurus Rex at will. The twins lived at their father's orchard until they were 20, when he got </t>
  </si>
  <si>
    <t>Chip Nordstrom</t>
  </si>
  <si>
    <t>Saurus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</si>
</sst>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88</v>
      </c>
      <c r="C2" s="24"/>
      <c r="D2" s="24"/>
      <c r="E2" s="24"/>
      <c r="F2" s="24"/>
      <c r="G2" s="1" t="s">
        <v>2</v>
      </c>
      <c r="H2" s="2" t="s">
        <v>3</v>
      </c>
      <c r="Q2" t="s">
        <v>4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5</v>
      </c>
      <c r="B3" s="24" t="s">
        <v>75</v>
      </c>
      <c r="C3" s="24"/>
      <c r="D3" s="24"/>
      <c r="E3" s="24"/>
      <c r="F3" s="24"/>
      <c r="G3" s="1" t="s">
        <v>6</v>
      </c>
      <c r="H3" s="2" t="s">
        <v>74</v>
      </c>
      <c r="Q3" t="s">
        <v>8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9</v>
      </c>
      <c r="B4" s="32">
        <v>0</v>
      </c>
      <c r="C4" s="32"/>
      <c r="D4" s="32"/>
      <c r="E4" s="32"/>
      <c r="F4" s="32"/>
      <c r="G4" s="1" t="s">
        <v>10</v>
      </c>
      <c r="H4" s="3">
        <v>1</v>
      </c>
      <c r="I4" s="4" t="s">
        <v>11</v>
      </c>
      <c r="J4" s="3">
        <v>23</v>
      </c>
      <c r="Q4" t="s">
        <v>12</v>
      </c>
      <c r="R4">
        <v>1</v>
      </c>
      <c r="S4" t="s">
        <v>13</v>
      </c>
      <c r="T4" t="s">
        <v>14</v>
      </c>
      <c r="U4" t="s">
        <v>15</v>
      </c>
      <c r="V4" t="s">
        <v>16</v>
      </c>
      <c r="W4" t="s">
        <v>17</v>
      </c>
      <c r="X4" t="s">
        <v>18</v>
      </c>
      <c r="Y4" t="s">
        <v>19</v>
      </c>
      <c r="Z4" t="s">
        <v>20</v>
      </c>
      <c r="AA4" t="s">
        <v>21</v>
      </c>
      <c r="AB4" t="s">
        <v>22</v>
      </c>
      <c r="AC4" t="s">
        <v>23</v>
      </c>
      <c r="AD4" t="s">
        <v>24</v>
      </c>
      <c r="AE4" t="s">
        <v>25</v>
      </c>
      <c r="AF4" t="s">
        <v>26</v>
      </c>
      <c r="AG4" t="s">
        <v>27</v>
      </c>
    </row>
    <row r="5" spans="1:49" ht="12.75">
      <c r="A5" s="1" t="s">
        <v>28</v>
      </c>
      <c r="B5" s="18"/>
      <c r="C5" s="18"/>
      <c r="D5" s="18"/>
      <c r="E5" s="18"/>
      <c r="F5" s="18"/>
      <c r="G5" s="1" t="s">
        <v>29</v>
      </c>
      <c r="H5" s="24"/>
      <c r="I5" s="24"/>
      <c r="J5" s="24"/>
      <c r="Q5" t="s">
        <v>30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31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32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Q8" t="s">
        <v>33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79</v>
      </c>
      <c r="B9" s="23"/>
      <c r="C9" s="23"/>
      <c r="D9" s="23"/>
      <c r="E9" s="23"/>
      <c r="F9" s="23"/>
      <c r="G9" s="23"/>
      <c r="H9" s="23"/>
      <c r="I9" s="23"/>
      <c r="J9" s="23"/>
      <c r="Q9" t="s">
        <v>34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80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35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81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36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 t="s">
        <v>82</v>
      </c>
      <c r="B12" s="23"/>
      <c r="C12" s="23"/>
      <c r="D12" s="23"/>
      <c r="E12" s="23"/>
      <c r="F12" s="23"/>
      <c r="G12" s="23"/>
      <c r="H12" s="23"/>
      <c r="I12" s="23"/>
      <c r="J12" s="23"/>
      <c r="Q12" t="s">
        <v>37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38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/>
      <c r="B14" s="23"/>
      <c r="C14" s="23"/>
      <c r="D14" s="23"/>
      <c r="E14" s="23"/>
      <c r="F14" s="23"/>
      <c r="G14" s="23"/>
      <c r="H14" s="23"/>
      <c r="I14" s="25"/>
      <c r="J14" s="25"/>
      <c r="Q14" t="s">
        <v>39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4</v>
      </c>
      <c r="B15" s="3">
        <v>1120</v>
      </c>
      <c r="C15" s="26" t="s">
        <v>40</v>
      </c>
      <c r="D15" s="26"/>
      <c r="E15" s="31">
        <f>ROUNDUP(B15/50,0)</f>
        <v>23</v>
      </c>
      <c r="F15" s="31"/>
      <c r="G15" s="1" t="s">
        <v>41</v>
      </c>
      <c r="H15" s="5">
        <f>HLOOKUP(B15,R2:AG3,2,TRUE)</f>
        <v>-6</v>
      </c>
      <c r="I15" s="33"/>
      <c r="J15" s="34"/>
      <c r="Q15" t="s">
        <v>42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43</v>
      </c>
      <c r="B16" s="3">
        <v>12</v>
      </c>
      <c r="C16" s="18"/>
      <c r="D16" s="18"/>
      <c r="E16" s="19" t="s">
        <v>44</v>
      </c>
      <c r="F16" s="19"/>
      <c r="G16" s="3">
        <v>9</v>
      </c>
      <c r="I16" s="35"/>
      <c r="J16" s="36"/>
    </row>
    <row r="17" spans="1:40" ht="12.75">
      <c r="A17" s="1" t="s">
        <v>45</v>
      </c>
      <c r="B17" s="3">
        <v>16</v>
      </c>
      <c r="C17" s="18"/>
      <c r="D17" s="18"/>
      <c r="E17" s="19" t="s">
        <v>46</v>
      </c>
      <c r="F17" s="19"/>
      <c r="G17" s="3">
        <v>12</v>
      </c>
      <c r="I17" s="35"/>
      <c r="J17" s="36"/>
      <c r="Q17" t="s">
        <v>47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48</v>
      </c>
      <c r="B18" s="3">
        <v>12</v>
      </c>
      <c r="C18" s="18"/>
      <c r="D18" s="18"/>
      <c r="E18" s="19" t="s">
        <v>49</v>
      </c>
      <c r="F18" s="19"/>
      <c r="G18" s="5">
        <f>HLOOKUP(B18,R17:AN18,2,TRUE)</f>
        <v>1</v>
      </c>
      <c r="H18" s="8"/>
      <c r="I18" s="35"/>
      <c r="J18" s="36"/>
      <c r="Q18" t="s">
        <v>50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51</v>
      </c>
      <c r="B19">
        <f>HLOOKUP(B16,R5:AW15,2,TRUE)</f>
        <v>1.2</v>
      </c>
      <c r="C19">
        <f>HLOOKUP(G16,R5:AW15,3,TRUE)</f>
        <v>1</v>
      </c>
      <c r="D19">
        <f>HLOOKUP(G17,R5:AW15,5,TRUE)</f>
        <v>1.1</v>
      </c>
      <c r="E19">
        <f>HLOOKUP(B17,R5:AW15,9,TRUE)</f>
        <v>1.6</v>
      </c>
      <c r="F19" s="9">
        <f>PRODUCT(B19:E19)</f>
        <v>2.112</v>
      </c>
      <c r="G19" s="1" t="s">
        <v>52</v>
      </c>
      <c r="H19" s="10">
        <f>(F19*E15)+0.49</f>
        <v>49.066</v>
      </c>
      <c r="I19" s="35"/>
      <c r="J19" s="36"/>
    </row>
    <row r="20" spans="1:10" ht="12.75">
      <c r="A20" s="1" t="s">
        <v>53</v>
      </c>
      <c r="B20" s="5">
        <f>HLOOKUP(G17,R5:AW15,6,TRUE)+HLOOKUP(B17,R5:AW15,10,TRUE)</f>
        <v>1</v>
      </c>
      <c r="E20" s="28" t="s">
        <v>54</v>
      </c>
      <c r="F20" s="28"/>
      <c r="G20" s="11">
        <f>E15*HLOOKUP(G16,R5:AW15,4,TRUE)</f>
        <v>5.75</v>
      </c>
      <c r="I20" s="35"/>
      <c r="J20" s="36"/>
    </row>
    <row r="21" spans="1:10" ht="12.75">
      <c r="A21" s="1" t="s">
        <v>55</v>
      </c>
      <c r="B21" s="5">
        <f>HLOOKUP(B17,R5:AW15,11,TRUE)</f>
        <v>2</v>
      </c>
      <c r="F21" s="1" t="s">
        <v>56</v>
      </c>
      <c r="G21" s="5">
        <f>SUM(B16:B17,G16:G17)</f>
        <v>49</v>
      </c>
      <c r="I21" s="35"/>
      <c r="J21" s="36"/>
    </row>
    <row r="22" spans="1:10" ht="12.75">
      <c r="A22" s="19" t="s">
        <v>57</v>
      </c>
      <c r="B22" s="19"/>
      <c r="C22" s="30">
        <f>((B16/10)^3+(G16/10))*(B15/2)</f>
        <v>1471.68</v>
      </c>
      <c r="D22" s="30"/>
      <c r="E22" s="19" t="s">
        <v>58</v>
      </c>
      <c r="F22" s="19"/>
      <c r="G22" s="19"/>
      <c r="H22" t="str">
        <f>HLOOKUP(C22,R2:AG4,3,TRUE)</f>
        <v>1d10</v>
      </c>
      <c r="I22" s="35"/>
      <c r="J22" s="36"/>
    </row>
    <row r="23" spans="1:10" ht="12.75">
      <c r="A23" s="19" t="s">
        <v>59</v>
      </c>
      <c r="B23" s="19"/>
      <c r="C23">
        <f>SUM(B16:B17,G16)</f>
        <v>37</v>
      </c>
      <c r="D23" s="18" t="s">
        <v>60</v>
      </c>
      <c r="E23" s="18"/>
      <c r="F23" s="18"/>
      <c r="G23" s="24" t="s">
        <v>83</v>
      </c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61</v>
      </c>
      <c r="B25">
        <f>HLOOKUP(G17,R5:AW15,7,TRUE)</f>
        <v>10</v>
      </c>
      <c r="D25" t="s">
        <v>62</v>
      </c>
      <c r="E25" s="19" t="s">
        <v>63</v>
      </c>
      <c r="F25" s="19"/>
      <c r="G25" s="9">
        <f>HLOOKUP(G17,R5:AW15,8,TRUE)</f>
        <v>14</v>
      </c>
      <c r="H25" t="s">
        <v>62</v>
      </c>
      <c r="I25" s="35"/>
      <c r="J25" s="36"/>
    </row>
    <row r="26" spans="1:10" ht="12.75">
      <c r="A26" s="19" t="s">
        <v>64</v>
      </c>
      <c r="B26" s="19"/>
      <c r="C26">
        <f>(G17/10)*H4</f>
        <v>1.2</v>
      </c>
      <c r="E26" s="17" t="s">
        <v>65</v>
      </c>
      <c r="F26" s="17"/>
      <c r="G26" s="12">
        <v>0</v>
      </c>
      <c r="I26" s="35"/>
      <c r="J26" s="36"/>
    </row>
    <row r="27" spans="1:10" ht="12.75">
      <c r="A27" s="1" t="s">
        <v>66</v>
      </c>
      <c r="B27">
        <f>G17*3</f>
        <v>36</v>
      </c>
      <c r="C27" s="13" t="s">
        <v>62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67</v>
      </c>
      <c r="B28" s="19"/>
      <c r="C28" s="19"/>
      <c r="D28" s="22" t="s">
        <v>84</v>
      </c>
      <c r="E28" s="22"/>
      <c r="F28" s="22"/>
      <c r="G28" s="22"/>
      <c r="H28" s="22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68</v>
      </c>
      <c r="B32" s="19"/>
      <c r="C32" s="22" t="s">
        <v>69</v>
      </c>
      <c r="D32" s="22"/>
      <c r="E32" s="22"/>
      <c r="F32" s="22"/>
      <c r="G32" s="22"/>
      <c r="H32" s="40"/>
      <c r="I32" s="35"/>
      <c r="J32" s="36"/>
    </row>
    <row r="33" spans="1:10" ht="13.5" thickBot="1">
      <c r="A33" s="18" t="s">
        <v>70</v>
      </c>
      <c r="B33" s="18"/>
      <c r="C33" s="14">
        <v>0</v>
      </c>
      <c r="D33" t="s">
        <v>71</v>
      </c>
      <c r="E33" s="20"/>
      <c r="F33" s="20"/>
      <c r="G33" s="20"/>
      <c r="H33" s="21"/>
      <c r="I33" s="37"/>
      <c r="J33" s="38"/>
    </row>
    <row r="34" spans="1:10" ht="12.75">
      <c r="A34" s="19" t="s">
        <v>72</v>
      </c>
      <c r="B34" s="19"/>
      <c r="C34" s="23" t="s">
        <v>89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90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85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73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91</v>
      </c>
      <c r="C2" s="24"/>
      <c r="D2" s="24"/>
      <c r="E2" s="24"/>
      <c r="F2" s="24"/>
      <c r="G2" s="1" t="s">
        <v>2</v>
      </c>
      <c r="H2" s="2" t="s">
        <v>3</v>
      </c>
      <c r="Q2" t="s">
        <v>4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5</v>
      </c>
      <c r="B3" s="24" t="s">
        <v>92</v>
      </c>
      <c r="C3" s="24"/>
      <c r="D3" s="24"/>
      <c r="E3" s="24"/>
      <c r="F3" s="24"/>
      <c r="G3" s="1" t="s">
        <v>6</v>
      </c>
      <c r="H3" s="2" t="s">
        <v>7</v>
      </c>
      <c r="Q3" t="s">
        <v>8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9</v>
      </c>
      <c r="B4" s="32">
        <v>0</v>
      </c>
      <c r="C4" s="32"/>
      <c r="D4" s="32"/>
      <c r="E4" s="32"/>
      <c r="F4" s="32"/>
      <c r="G4" s="1" t="s">
        <v>10</v>
      </c>
      <c r="H4" s="3">
        <v>1</v>
      </c>
      <c r="I4" s="4" t="s">
        <v>11</v>
      </c>
      <c r="J4" s="3">
        <v>23</v>
      </c>
      <c r="Q4" t="s">
        <v>12</v>
      </c>
      <c r="R4">
        <v>1</v>
      </c>
      <c r="S4" t="s">
        <v>13</v>
      </c>
      <c r="T4" t="s">
        <v>14</v>
      </c>
      <c r="U4" t="s">
        <v>15</v>
      </c>
      <c r="V4" t="s">
        <v>16</v>
      </c>
      <c r="W4" t="s">
        <v>17</v>
      </c>
      <c r="X4" t="s">
        <v>18</v>
      </c>
      <c r="Y4" t="s">
        <v>19</v>
      </c>
      <c r="Z4" t="s">
        <v>20</v>
      </c>
      <c r="AA4" t="s">
        <v>21</v>
      </c>
      <c r="AB4" t="s">
        <v>22</v>
      </c>
      <c r="AC4" t="s">
        <v>23</v>
      </c>
      <c r="AD4" t="s">
        <v>24</v>
      </c>
      <c r="AE4" t="s">
        <v>25</v>
      </c>
      <c r="AF4" t="s">
        <v>26</v>
      </c>
      <c r="AG4" t="s">
        <v>27</v>
      </c>
    </row>
    <row r="5" spans="1:49" ht="12.75">
      <c r="A5" s="1" t="s">
        <v>28</v>
      </c>
      <c r="B5" s="18"/>
      <c r="C5" s="18"/>
      <c r="D5" s="18"/>
      <c r="E5" s="18"/>
      <c r="F5" s="18"/>
      <c r="G5" s="1" t="s">
        <v>29</v>
      </c>
      <c r="H5" s="24"/>
      <c r="I5" s="24"/>
      <c r="J5" s="24"/>
      <c r="Q5" t="s">
        <v>30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31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32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Q8" t="s">
        <v>33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79</v>
      </c>
      <c r="B9" s="23"/>
      <c r="C9" s="23"/>
      <c r="D9" s="23"/>
      <c r="E9" s="23"/>
      <c r="F9" s="23"/>
      <c r="G9" s="23"/>
      <c r="H9" s="23"/>
      <c r="I9" s="23"/>
      <c r="J9" s="23"/>
      <c r="Q9" t="s">
        <v>34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80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35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81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36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 t="s">
        <v>82</v>
      </c>
      <c r="B12" s="23"/>
      <c r="C12" s="23"/>
      <c r="D12" s="23"/>
      <c r="E12" s="23"/>
      <c r="F12" s="23"/>
      <c r="G12" s="23"/>
      <c r="H12" s="23"/>
      <c r="I12" s="23"/>
      <c r="J12" s="23"/>
      <c r="Q12" t="s">
        <v>37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38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/>
      <c r="B14" s="23"/>
      <c r="C14" s="23"/>
      <c r="D14" s="23"/>
      <c r="E14" s="23"/>
      <c r="F14" s="23"/>
      <c r="G14" s="23"/>
      <c r="H14" s="23"/>
      <c r="I14" s="25"/>
      <c r="J14" s="25"/>
      <c r="Q14" t="s">
        <v>39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4</v>
      </c>
      <c r="B15" s="3">
        <v>1520</v>
      </c>
      <c r="C15" s="26" t="s">
        <v>40</v>
      </c>
      <c r="D15" s="26"/>
      <c r="E15" s="31">
        <f>ROUNDUP(B15/50,0)</f>
        <v>31</v>
      </c>
      <c r="F15" s="31"/>
      <c r="G15" s="1" t="s">
        <v>41</v>
      </c>
      <c r="H15" s="5">
        <f>HLOOKUP(B15,R2:AG3,2,TRUE)</f>
        <v>-6</v>
      </c>
      <c r="I15" s="33"/>
      <c r="J15" s="34"/>
      <c r="Q15" t="s">
        <v>42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43</v>
      </c>
      <c r="B16" s="3">
        <v>12</v>
      </c>
      <c r="C16" s="18"/>
      <c r="D16" s="18"/>
      <c r="E16" s="19" t="s">
        <v>44</v>
      </c>
      <c r="F16" s="19"/>
      <c r="G16" s="3">
        <v>9</v>
      </c>
      <c r="I16" s="35"/>
      <c r="J16" s="36"/>
    </row>
    <row r="17" spans="1:40" ht="12.75">
      <c r="A17" s="1" t="s">
        <v>45</v>
      </c>
      <c r="B17" s="3">
        <v>16</v>
      </c>
      <c r="C17" s="18"/>
      <c r="D17" s="18"/>
      <c r="E17" s="19" t="s">
        <v>46</v>
      </c>
      <c r="F17" s="19"/>
      <c r="G17" s="3">
        <v>12</v>
      </c>
      <c r="I17" s="35"/>
      <c r="J17" s="36"/>
      <c r="Q17" t="s">
        <v>47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48</v>
      </c>
      <c r="B18" s="3">
        <v>12</v>
      </c>
      <c r="C18" s="18"/>
      <c r="D18" s="18"/>
      <c r="E18" s="19" t="s">
        <v>49</v>
      </c>
      <c r="F18" s="19"/>
      <c r="G18" s="5">
        <f>HLOOKUP(B18,R17:AN18,2,TRUE)</f>
        <v>1</v>
      </c>
      <c r="H18" s="8"/>
      <c r="I18" s="35"/>
      <c r="J18" s="36"/>
      <c r="Q18" t="s">
        <v>50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51</v>
      </c>
      <c r="B19">
        <f>HLOOKUP(B16,R5:AW15,2,TRUE)</f>
        <v>1.2</v>
      </c>
      <c r="C19">
        <f>HLOOKUP(G16,R5:AW15,3,TRUE)</f>
        <v>1</v>
      </c>
      <c r="D19">
        <f>HLOOKUP(G17,R5:AW15,5,TRUE)</f>
        <v>1.1</v>
      </c>
      <c r="E19">
        <f>HLOOKUP(B17,R5:AW15,9,TRUE)</f>
        <v>1.6</v>
      </c>
      <c r="F19" s="9">
        <f>PRODUCT(B19:E19)</f>
        <v>2.112</v>
      </c>
      <c r="G19" s="1" t="s">
        <v>52</v>
      </c>
      <c r="H19" s="10">
        <f>(F19*E15)+0.49</f>
        <v>65.962</v>
      </c>
      <c r="I19" s="35"/>
      <c r="J19" s="36"/>
    </row>
    <row r="20" spans="1:10" ht="12.75">
      <c r="A20" s="1" t="s">
        <v>53</v>
      </c>
      <c r="B20" s="5">
        <f>HLOOKUP(G17,R5:AW15,6,TRUE)+HLOOKUP(B17,R5:AW15,10,TRUE)</f>
        <v>1</v>
      </c>
      <c r="E20" s="28" t="s">
        <v>54</v>
      </c>
      <c r="F20" s="28"/>
      <c r="G20" s="11">
        <f>E15*HLOOKUP(G16,R5:AW15,4,TRUE)</f>
        <v>7.75</v>
      </c>
      <c r="I20" s="35"/>
      <c r="J20" s="36"/>
    </row>
    <row r="21" spans="1:10" ht="12.75">
      <c r="A21" s="1" t="s">
        <v>55</v>
      </c>
      <c r="B21" s="5">
        <f>HLOOKUP(B17,R5:AW15,11,TRUE)</f>
        <v>2</v>
      </c>
      <c r="F21" s="1" t="s">
        <v>56</v>
      </c>
      <c r="G21" s="5">
        <f>SUM(B16:B17,G16:G17)</f>
        <v>49</v>
      </c>
      <c r="I21" s="35"/>
      <c r="J21" s="36"/>
    </row>
    <row r="22" spans="1:10" ht="12.75">
      <c r="A22" s="19" t="s">
        <v>57</v>
      </c>
      <c r="B22" s="19"/>
      <c r="C22" s="30">
        <f>((B16/10)^3+(G16/10))*(B15/2)</f>
        <v>1997.2800000000002</v>
      </c>
      <c r="D22" s="30"/>
      <c r="E22" s="19" t="s">
        <v>58</v>
      </c>
      <c r="F22" s="19"/>
      <c r="G22" s="19"/>
      <c r="H22" t="str">
        <f>HLOOKUP(C22,R2:AG4,3,TRUE)</f>
        <v>1d12</v>
      </c>
      <c r="I22" s="35"/>
      <c r="J22" s="36"/>
    </row>
    <row r="23" spans="1:10" ht="12.75">
      <c r="A23" s="19" t="s">
        <v>59</v>
      </c>
      <c r="B23" s="19"/>
      <c r="C23">
        <f>SUM(B16:B17,G16)</f>
        <v>37</v>
      </c>
      <c r="D23" s="18" t="s">
        <v>60</v>
      </c>
      <c r="E23" s="18"/>
      <c r="F23" s="18"/>
      <c r="G23" s="24" t="s">
        <v>83</v>
      </c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61</v>
      </c>
      <c r="B25">
        <f>HLOOKUP(G17,R5:AW15,7,TRUE)</f>
        <v>10</v>
      </c>
      <c r="D25" t="s">
        <v>62</v>
      </c>
      <c r="E25" s="19" t="s">
        <v>63</v>
      </c>
      <c r="F25" s="19"/>
      <c r="G25" s="9">
        <f>HLOOKUP(G17,R5:AW15,8,TRUE)</f>
        <v>14</v>
      </c>
      <c r="H25" t="s">
        <v>62</v>
      </c>
      <c r="I25" s="35"/>
      <c r="J25" s="36"/>
    </row>
    <row r="26" spans="1:10" ht="12.75">
      <c r="A26" s="19" t="s">
        <v>64</v>
      </c>
      <c r="B26" s="19"/>
      <c r="C26">
        <f>(G17/10)*H4</f>
        <v>1.2</v>
      </c>
      <c r="E26" s="17" t="s">
        <v>65</v>
      </c>
      <c r="F26" s="17"/>
      <c r="G26" s="12">
        <v>0</v>
      </c>
      <c r="I26" s="35"/>
      <c r="J26" s="36"/>
    </row>
    <row r="27" spans="1:10" ht="12.75">
      <c r="A27" s="1" t="s">
        <v>66</v>
      </c>
      <c r="B27">
        <f>G17*3</f>
        <v>36</v>
      </c>
      <c r="C27" s="13" t="s">
        <v>62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67</v>
      </c>
      <c r="B28" s="19"/>
      <c r="C28" s="19"/>
      <c r="D28" s="22" t="s">
        <v>84</v>
      </c>
      <c r="E28" s="22"/>
      <c r="F28" s="22"/>
      <c r="G28" s="22"/>
      <c r="H28" s="22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68</v>
      </c>
      <c r="B32" s="19"/>
      <c r="C32" s="22" t="s">
        <v>69</v>
      </c>
      <c r="D32" s="22"/>
      <c r="E32" s="22"/>
      <c r="F32" s="22"/>
      <c r="G32" s="22"/>
      <c r="H32" s="40"/>
      <c r="I32" s="35"/>
      <c r="J32" s="36"/>
    </row>
    <row r="33" spans="1:10" ht="13.5" thickBot="1">
      <c r="A33" s="18" t="s">
        <v>70</v>
      </c>
      <c r="B33" s="18"/>
      <c r="C33" s="14">
        <v>0</v>
      </c>
      <c r="D33" t="s">
        <v>71</v>
      </c>
      <c r="E33" s="20"/>
      <c r="F33" s="20"/>
      <c r="G33" s="20"/>
      <c r="H33" s="21"/>
      <c r="I33" s="37"/>
      <c r="J33" s="38"/>
    </row>
    <row r="34" spans="1:10" ht="12.75">
      <c r="A34" s="19" t="s">
        <v>72</v>
      </c>
      <c r="B34" s="19"/>
      <c r="C34" s="23" t="s">
        <v>89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90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85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73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E25:F25"/>
    <mergeCell ref="A26:B26"/>
    <mergeCell ref="A31:H31"/>
    <mergeCell ref="A9:J9"/>
    <mergeCell ref="A13:J13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A35:J35"/>
    <mergeCell ref="A36:J36"/>
    <mergeCell ref="A37:J37"/>
    <mergeCell ref="A38:J38"/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1999-08-10T18:24:43Z</dcterms:created>
  <cp:category/>
  <cp:version/>
  <cp:contentType/>
  <cp:contentStatus/>
</cp:coreProperties>
</file>