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Character Record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'Character Record'!$A$1:$J$46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<sst xmlns="http://schemas.openxmlformats.org/spreadsheetml/2006/main" count="99" uniqueCount="96">
  <si>
    <t>Villains and Vigilantes 2nd Edition</t>
  </si>
  <si>
    <t>Identity:</t>
  </si>
  <si>
    <t>Side: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</si>
  <si>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</si>
  <si>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</si>
  <si>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</si>
  <si>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</si>
  <si>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</si>
  <si>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</si>
  <si>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</si>
  <si>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</si>
  <si>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</si>
  <si>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</si>
  <si>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</si>
  <si>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</si>
  <si>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</si>
  <si>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</si>
  <si>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</si>
  <si>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</si>
  <si>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</si>
  <si>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</si>
  <si>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</si>
  <si>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</si>
  <si>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</si>
  <si>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</si>
  <si>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</si>
  <si>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</si>
  <si>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</si>
  <si>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</si>
  <si>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None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</si>
  <si>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</si>
  <si>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</si>
  <si>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</si>
  <si>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</si>
  <si>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</si>
  <si>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</si>
  <si>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</si>
  <si>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</si>
  <si>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</si>
  <si>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</si>
  <si>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</si>
  <si>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</si>
  <si>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</si>
  <si>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</si>
  <si>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</si>
  <si>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</si>
  <si>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</si>
  <si>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</si>
  <si>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</si>
  <si>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</si>
  <si>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</si>
  <si>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</si>
  <si>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</si>
  <si>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</si>
  <si>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</si>
  <si>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</si>
  <si>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</si>
  <si>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</si>
  <si>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</si>
  <si>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</si>
  <si>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</si>
  <si>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</si>
  <si>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</si>
  <si>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</si>
  <si>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</si>
  <si>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</si>
  <si>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</si>
  <si>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</si>
  <si>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</si>
  <si>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</si>
  <si>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</si>
  <si>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</si>
  <si>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</si>
  <si>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Vance Hartmann</t>
  </si>
  <si>
    <t>Shard</t>
  </si>
  <si>
    <t>Good</t>
  </si>
  <si>
    <t xml:space="preserve">  Power*2=CPS, Each CP=1 S.P. and 50 lbs of weight PR=2/Item + 1" movement/CP, Range=16",</t>
  </si>
  <si>
    <t xml:space="preserve">  Can also create 1 pt of armor per movement point spent (up to 100 points) PR=1/turn to maintain</t>
  </si>
  <si>
    <t>Natural Weaponry: (Martial Arts) +2 to hit, +4 damage</t>
  </si>
  <si>
    <t>Heightened Expertise: +4 to hit with everything</t>
  </si>
  <si>
    <t>Heightened Endurance A: +20</t>
  </si>
  <si>
    <t>Vance was still in high school when his parents both died in a car crash. The crash</t>
  </si>
  <si>
    <t xml:space="preserve">was ruled a suicide and the insurance company never paid Vance's claim for their life insurance </t>
  </si>
  <si>
    <t xml:space="preserve">benefits. Within two years Vance was living on the streets. It was on the streets that his powers first </t>
  </si>
  <si>
    <t xml:space="preserve">manifested themselves, Vance generated a protective crystalline armor to protect himself from a </t>
  </si>
  <si>
    <t>mugger's knife. Given his current circumstances he turned to a life of crime.</t>
  </si>
  <si>
    <t xml:space="preserve">by his past and subjected him to some tests, both psychological and physical. Shard was offered a </t>
  </si>
  <si>
    <t>back to B.O.S.S..</t>
  </si>
  <si>
    <t xml:space="preserve">unique position as a B.O.S.S. agent, his mission is to infiltrate supervillain organizations and report </t>
  </si>
  <si>
    <t xml:space="preserve">After only a couple of attempts at villainy Shard was apprehended by B.O.S.S.. They were intrigued </t>
  </si>
  <si>
    <t>Former Criminal, Undercover B.O.S.S. Agent</t>
  </si>
  <si>
    <t>(American) Crime, B.O.S.S.</t>
  </si>
  <si>
    <t xml:space="preserve">Shard. In what context they meet Shard is up to the Game Master, they may never even know he's </t>
  </si>
  <si>
    <t>really a good guy.</t>
  </si>
  <si>
    <t xml:space="preserve">As a result characters may receive information on villain activities in their area just prior to meeting </t>
  </si>
  <si>
    <t>Mutant Power: (Solid Illusions - Create solid crystalline forms)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</si>
</sst>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73</v>
      </c>
      <c r="C2" s="24"/>
      <c r="D2" s="24"/>
      <c r="E2" s="24"/>
      <c r="F2" s="24"/>
      <c r="G2" s="1" t="s">
        <v>2</v>
      </c>
      <c r="H2" s="2" t="s">
        <v>75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4" t="s">
        <v>74</v>
      </c>
      <c r="C3" s="24"/>
      <c r="D3" s="24"/>
      <c r="E3" s="24"/>
      <c r="F3" s="24"/>
      <c r="G3" s="1" t="s">
        <v>5</v>
      </c>
      <c r="H3" s="2" t="s">
        <v>6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32">
        <v>0</v>
      </c>
      <c r="C4" s="32"/>
      <c r="D4" s="32"/>
      <c r="E4" s="32"/>
      <c r="F4" s="32"/>
      <c r="G4" s="1" t="s">
        <v>9</v>
      </c>
      <c r="H4" s="3">
        <v>1</v>
      </c>
      <c r="I4" s="4" t="s">
        <v>10</v>
      </c>
      <c r="J4" s="3">
        <v>30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18"/>
      <c r="C5" s="18"/>
      <c r="D5" s="18"/>
      <c r="E5" s="18"/>
      <c r="F5" s="18"/>
      <c r="G5" s="1" t="s">
        <v>28</v>
      </c>
      <c r="H5" s="24" t="s">
        <v>29</v>
      </c>
      <c r="I5" s="24"/>
      <c r="J5" s="24"/>
      <c r="Q5" t="s">
        <v>30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95</v>
      </c>
      <c r="B6" s="23"/>
      <c r="C6" s="23"/>
      <c r="D6" s="23"/>
      <c r="E6" s="23"/>
      <c r="F6" s="23"/>
      <c r="G6" s="23"/>
      <c r="H6" s="23"/>
      <c r="I6" s="23"/>
      <c r="J6" s="23"/>
      <c r="Q6" t="s">
        <v>31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Q7" t="s">
        <v>32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77</v>
      </c>
      <c r="B8" s="23"/>
      <c r="C8" s="23"/>
      <c r="D8" s="23"/>
      <c r="E8" s="23"/>
      <c r="F8" s="23"/>
      <c r="G8" s="23"/>
      <c r="H8" s="23"/>
      <c r="I8" s="23"/>
      <c r="J8" s="23"/>
      <c r="Q8" t="s">
        <v>33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78</v>
      </c>
      <c r="B9" s="23"/>
      <c r="C9" s="23"/>
      <c r="D9" s="23"/>
      <c r="E9" s="23"/>
      <c r="F9" s="23"/>
      <c r="G9" s="23"/>
      <c r="H9" s="23"/>
      <c r="I9" s="23"/>
      <c r="J9" s="23"/>
      <c r="Q9" t="s">
        <v>34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79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35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 t="s">
        <v>80</v>
      </c>
      <c r="B11" s="23"/>
      <c r="C11" s="23"/>
      <c r="D11" s="23"/>
      <c r="E11" s="23"/>
      <c r="F11" s="23"/>
      <c r="G11" s="23"/>
      <c r="H11" s="23"/>
      <c r="I11" s="23"/>
      <c r="J11" s="23"/>
      <c r="Q11" t="s">
        <v>36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Q12" t="s">
        <v>37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38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/>
      <c r="B14" s="23"/>
      <c r="C14" s="23"/>
      <c r="D14" s="23"/>
      <c r="E14" s="23"/>
      <c r="F14" s="23"/>
      <c r="G14" s="23"/>
      <c r="H14" s="23"/>
      <c r="I14" s="25"/>
      <c r="J14" s="25"/>
      <c r="Q14" t="s">
        <v>39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160</v>
      </c>
      <c r="C15" s="26" t="s">
        <v>40</v>
      </c>
      <c r="D15" s="26"/>
      <c r="E15" s="31">
        <f>ROUNDUP(B15/50,0)</f>
        <v>4</v>
      </c>
      <c r="F15" s="31"/>
      <c r="G15" s="1" t="s">
        <v>41</v>
      </c>
      <c r="H15" s="5">
        <f>HLOOKUP(B15,R2:AG3,2,TRUE)</f>
        <v>0</v>
      </c>
      <c r="I15" s="33"/>
      <c r="J15" s="34"/>
      <c r="Q15" t="s">
        <v>42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43</v>
      </c>
      <c r="B16" s="3">
        <v>15</v>
      </c>
      <c r="C16" s="18"/>
      <c r="D16" s="18"/>
      <c r="E16" s="19" t="s">
        <v>44</v>
      </c>
      <c r="F16" s="19"/>
      <c r="G16" s="3">
        <v>35</v>
      </c>
      <c r="I16" s="35"/>
      <c r="J16" s="36"/>
    </row>
    <row r="17" spans="1:40" ht="12.75">
      <c r="A17" s="1" t="s">
        <v>45</v>
      </c>
      <c r="B17" s="3">
        <v>13</v>
      </c>
      <c r="C17" s="18"/>
      <c r="D17" s="18"/>
      <c r="E17" s="19" t="s">
        <v>46</v>
      </c>
      <c r="F17" s="19"/>
      <c r="G17" s="3">
        <v>16</v>
      </c>
      <c r="I17" s="35"/>
      <c r="J17" s="36"/>
      <c r="Q17" t="s">
        <v>47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48</v>
      </c>
      <c r="B18" s="3">
        <v>10</v>
      </c>
      <c r="C18" s="18"/>
      <c r="D18" s="18"/>
      <c r="E18" s="19" t="s">
        <v>49</v>
      </c>
      <c r="F18" s="19"/>
      <c r="G18" s="5">
        <f>HLOOKUP(B18,R17:AN18,2,TRUE)</f>
        <v>0</v>
      </c>
      <c r="H18" s="8"/>
      <c r="I18" s="35"/>
      <c r="J18" s="36"/>
      <c r="Q18" t="s">
        <v>50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51</v>
      </c>
      <c r="B19">
        <f>HLOOKUP(B16,R5:AW15,2,TRUE)</f>
        <v>1.4</v>
      </c>
      <c r="C19">
        <f>HLOOKUP(G16,R5:AW15,3,TRUE)</f>
        <v>4.2</v>
      </c>
      <c r="D19">
        <f>HLOOKUP(G17,R5:AW15,5,TRUE)</f>
        <v>1.2</v>
      </c>
      <c r="E19">
        <f>HLOOKUP(B17,R5:AW15,9,TRUE)</f>
        <v>1.3</v>
      </c>
      <c r="F19" s="9">
        <f>PRODUCT(B19:E19)</f>
        <v>9.1728</v>
      </c>
      <c r="G19" s="1" t="s">
        <v>52</v>
      </c>
      <c r="H19" s="10">
        <f>(F19*E15)+0.49</f>
        <v>37.181200000000004</v>
      </c>
      <c r="I19" s="35"/>
      <c r="J19" s="36"/>
    </row>
    <row r="20" spans="1:10" ht="12.75">
      <c r="A20" s="1" t="s">
        <v>53</v>
      </c>
      <c r="B20" s="5">
        <f>HLOOKUP(G17,R5:AW15,6,TRUE)+HLOOKUP(B17,R5:AW15,10,TRUE)</f>
        <v>2</v>
      </c>
      <c r="E20" s="28" t="s">
        <v>54</v>
      </c>
      <c r="F20" s="28"/>
      <c r="G20" s="11">
        <f>E15*HLOOKUP(G16,R5:AW15,4,TRUE)</f>
        <v>4</v>
      </c>
      <c r="I20" s="35"/>
      <c r="J20" s="36"/>
    </row>
    <row r="21" spans="1:10" ht="12.75">
      <c r="A21" s="1" t="s">
        <v>55</v>
      </c>
      <c r="B21" s="5">
        <f>HLOOKUP(B17,R5:AW15,11,TRUE)</f>
        <v>1</v>
      </c>
      <c r="F21" s="1" t="s">
        <v>56</v>
      </c>
      <c r="G21" s="5">
        <f>SUM(B16:B17,G16:G17)</f>
        <v>79</v>
      </c>
      <c r="I21" s="35"/>
      <c r="J21" s="36"/>
    </row>
    <row r="22" spans="1:10" ht="12.75">
      <c r="A22" s="19" t="s">
        <v>57</v>
      </c>
      <c r="B22" s="19"/>
      <c r="C22" s="30">
        <f>((B16/10)^3+(G16/10))*(B15/2)</f>
        <v>550</v>
      </c>
      <c r="D22" s="30"/>
      <c r="E22" s="19" t="s">
        <v>58</v>
      </c>
      <c r="F22" s="19"/>
      <c r="G22" s="19"/>
      <c r="H22" t="str">
        <f>HLOOKUP(C22,R2:AG4,3,TRUE)</f>
        <v>1d8</v>
      </c>
      <c r="I22" s="35"/>
      <c r="J22" s="36"/>
    </row>
    <row r="23" spans="1:10" ht="12.75">
      <c r="A23" s="19" t="s">
        <v>59</v>
      </c>
      <c r="B23" s="19"/>
      <c r="C23">
        <f>SUM(B16:B17,G16)</f>
        <v>63</v>
      </c>
      <c r="D23" s="18" t="s">
        <v>60</v>
      </c>
      <c r="E23" s="18"/>
      <c r="F23" s="18"/>
      <c r="G23" s="24"/>
      <c r="H23" s="29"/>
      <c r="I23" s="35"/>
      <c r="J23" s="36"/>
    </row>
    <row r="24" spans="1:10" ht="12.75">
      <c r="A24" s="24"/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61</v>
      </c>
      <c r="B25">
        <f>HLOOKUP(G17,R5:AW15,7,TRUE)</f>
        <v>12</v>
      </c>
      <c r="D25" t="s">
        <v>62</v>
      </c>
      <c r="E25" s="19" t="s">
        <v>63</v>
      </c>
      <c r="F25" s="19"/>
      <c r="G25" s="9">
        <f>HLOOKUP(G17,R5:AW15,8,TRUE)</f>
        <v>16</v>
      </c>
      <c r="H25" t="s">
        <v>62</v>
      </c>
      <c r="I25" s="35"/>
      <c r="J25" s="36"/>
    </row>
    <row r="26" spans="1:10" ht="12.75">
      <c r="A26" s="19" t="s">
        <v>64</v>
      </c>
      <c r="B26" s="19"/>
      <c r="C26">
        <f>(G17/10)*H4</f>
        <v>1.6</v>
      </c>
      <c r="E26" s="17" t="s">
        <v>65</v>
      </c>
      <c r="F26" s="17"/>
      <c r="G26" s="12">
        <v>0</v>
      </c>
      <c r="I26" s="35"/>
      <c r="J26" s="36"/>
    </row>
    <row r="27" spans="1:10" ht="12.75">
      <c r="A27" s="1" t="s">
        <v>66</v>
      </c>
      <c r="B27">
        <f>G17*3</f>
        <v>48</v>
      </c>
      <c r="C27" s="13" t="s">
        <v>62</v>
      </c>
      <c r="D27" s="27"/>
      <c r="E27" s="27"/>
      <c r="F27" s="27"/>
      <c r="G27" s="27"/>
      <c r="H27" s="27"/>
      <c r="I27" s="35"/>
      <c r="J27" s="36"/>
    </row>
    <row r="28" spans="1:10" ht="12.75">
      <c r="A28" s="19" t="s">
        <v>67</v>
      </c>
      <c r="B28" s="19"/>
      <c r="C28" s="19"/>
      <c r="D28" s="22" t="s">
        <v>91</v>
      </c>
      <c r="E28" s="22"/>
      <c r="F28" s="22"/>
      <c r="G28" s="22"/>
      <c r="H28" s="22"/>
      <c r="I28" s="35"/>
      <c r="J28" s="3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5"/>
      <c r="J30" s="36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5"/>
      <c r="J31" s="36"/>
    </row>
    <row r="32" spans="1:10" ht="12.75">
      <c r="A32" s="19" t="s">
        <v>68</v>
      </c>
      <c r="B32" s="19"/>
      <c r="C32" s="22" t="s">
        <v>90</v>
      </c>
      <c r="D32" s="22"/>
      <c r="E32" s="22"/>
      <c r="F32" s="22"/>
      <c r="G32" s="22"/>
      <c r="H32" s="40"/>
      <c r="I32" s="35"/>
      <c r="J32" s="36"/>
    </row>
    <row r="33" spans="1:10" ht="13.5" thickBot="1">
      <c r="A33" s="18" t="s">
        <v>69</v>
      </c>
      <c r="B33" s="18"/>
      <c r="C33" s="14">
        <v>0</v>
      </c>
      <c r="D33" t="s">
        <v>70</v>
      </c>
      <c r="E33" s="20"/>
      <c r="F33" s="20"/>
      <c r="G33" s="20"/>
      <c r="H33" s="21"/>
      <c r="I33" s="37"/>
      <c r="J33" s="38"/>
    </row>
    <row r="34" spans="1:10" ht="12.75">
      <c r="A34" s="19" t="s">
        <v>71</v>
      </c>
      <c r="B34" s="19"/>
      <c r="C34" s="23" t="s">
        <v>81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83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85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86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 t="s">
        <v>87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 t="s">
        <v>94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 t="s">
        <v>92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 t="s">
        <v>93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72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1999-08-10T18:32:44Z</dcterms:created>
  <cp:category/>
  <cp:version/>
  <cp:contentType/>
  <cp:contentStatus/>
</cp:coreProperties>
</file>