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495" activeTab="0"/>
  </bookViews>
  <sheets>
    <sheet name="The Specialists" sheetId="1" r:id="rId1"/>
    <sheet name="Madame Rapier" sheetId="2" r:id="rId2"/>
    <sheet name="Agony" sheetId="3" r:id="rId3"/>
    <sheet name="Heartbreaker" sheetId="4" r:id="rId4"/>
    <sheet name="Impel" sheetId="5" r:id="rId5"/>
    <sheet name="Jackal" sheetId="6" r:id="rId6"/>
    <sheet name="Raven" sheetId="7" r:id="rId7"/>
    <sheet name="Sharpshooter" sheetId="8" r:id="rId8"/>
  </sheets>
  <definedNames>
    <definedName name="HTML_CodePage" hidden="1">1252</definedName>
    <definedName name="HTML_Control" localSheetId="2" hidden="1">{"'Centaurion'!$A$1:$J$46"}</definedName>
    <definedName name="HTML_Control" localSheetId="4" hidden="1">{"'Centaurion'!$A$1:$J$46"}</definedName>
    <definedName name="HTML_Control" localSheetId="5" hidden="1">{"'Centaurion'!$A$1:$J$46"}</definedName>
    <definedName name="HTML_Control" localSheetId="1" hidden="1">{"'Centaurion'!$A$1:$J$46"}</definedName>
    <definedName name="HTML_Control" localSheetId="6" hidden="1">{"'Centaurion'!$A$1:$J$46"}</definedName>
    <definedName name="HTML_Control" localSheetId="7" hidden="1">{"'Centaurion'!$A$1:$J$46"}</definedName>
    <definedName name="HTML_Control" hidden="1">{"'Centaurion'!$A$1:$J$46"}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"C:\WINDOWS\Profiles\griswoca\Desktop\centaurion.htm"</definedName>
    <definedName name="HTML_Title" hidden="1">"Villains and Vigilantes Campaign HQ"</definedName>
    <definedName name="_xlnm.Print_Area" localSheetId="2">'Agony'!$A$1:$J$46</definedName>
    <definedName name="_xlnm.Print_Area" localSheetId="3">'Heartbreaker'!$A$1:$J$46</definedName>
    <definedName name="_xlnm.Print_Area" localSheetId="4">'Impel'!$A$1:$J$46</definedName>
    <definedName name="_xlnm.Print_Area" localSheetId="5">'Jackal'!$A$1:$J$46</definedName>
    <definedName name="_xlnm.Print_Area" localSheetId="1">'Madame Rapier'!$A$1:$J$46</definedName>
    <definedName name="_xlnm.Print_Area" localSheetId="6">'Raven'!$A$1:$J$46</definedName>
    <definedName name="_xlnm.Print_Area" localSheetId="7">'Sharpshooter'!$A$1:$J$46</definedName>
    <definedName name="_xlnm.Print_Area" localSheetId="0">'The Specialists'!$A$1:$A$11</definedName>
    <definedName name="Wavelength" localSheetId="2" hidden="1">{"'Centaurion'!$A$1:$J$46"}</definedName>
    <definedName name="Wavelength" localSheetId="4" hidden="1">{"'Centaurion'!$A$1:$J$46"}</definedName>
    <definedName name="Wavelength" localSheetId="5" hidden="1">{"'Centaurion'!$A$1:$J$46"}</definedName>
    <definedName name="Wavelength" localSheetId="1" hidden="1">{"'Centaurion'!$A$1:$J$46"}</definedName>
    <definedName name="Wavelength" localSheetId="6" hidden="1">{"'Centaurion'!$A$1:$J$46"}</definedName>
    <definedName name="Wavelength" localSheetId="7" hidden="1">{"'Centaurion'!$A$1:$J$46"}</definedName>
    <definedName name="Wavelength" hidden="1">{"'Centaurion'!$A$1:$J$46"}</definedName>
  </definedNames>
  <calcPr fullCalcOnLoad="1"/>
</workbook>
</file>

<file path=xl/sharedStrings.xml><?xml version="1.0" encoding="utf-8"?>
<sst xmlns="http://schemas.openxmlformats.org/spreadsheetml/2006/main" count="725" uniqueCount="260">
  <si>
    <t>Villains and Vigilantes 2nd Edition</t>
  </si>
  <si>
    <t>Identity:</t>
  </si>
  <si>
    <t>Side:</t>
  </si>
  <si>
    <t>Weight:</t>
  </si>
  <si>
    <t>Name:</t>
  </si>
  <si>
    <t>Gender:</t>
  </si>
  <si>
    <t>Agility Mod.:</t>
  </si>
  <si>
    <t>Experience:</t>
  </si>
  <si>
    <t>Level:</t>
  </si>
  <si>
    <t>Age:</t>
  </si>
  <si>
    <t>HTH damage</t>
  </si>
  <si>
    <t>1d2</t>
  </si>
  <si>
    <t>1d3</t>
  </si>
  <si>
    <t>1d4</t>
  </si>
  <si>
    <t>1d6</t>
  </si>
  <si>
    <t>1d8</t>
  </si>
  <si>
    <t>1d10</t>
  </si>
  <si>
    <t>1d12</t>
  </si>
  <si>
    <t>2d8</t>
  </si>
  <si>
    <t>2d10</t>
  </si>
  <si>
    <t>3d10</t>
  </si>
  <si>
    <t>4d10</t>
  </si>
  <si>
    <t>5d10</t>
  </si>
  <si>
    <t>6d10</t>
  </si>
  <si>
    <t>7d10</t>
  </si>
  <si>
    <t>8d10</t>
  </si>
  <si>
    <t>Powers:</t>
  </si>
  <si>
    <t>Training:</t>
  </si>
  <si>
    <t>Attr. Value</t>
  </si>
  <si>
    <t>Str HP Mod</t>
  </si>
  <si>
    <t>End HP Mod</t>
  </si>
  <si>
    <t>End Heal Rate</t>
  </si>
  <si>
    <t>Int HP Mod</t>
  </si>
  <si>
    <t>Int Dmg Mod</t>
  </si>
  <si>
    <t>Det Hidden</t>
  </si>
  <si>
    <t>Det Danger</t>
  </si>
  <si>
    <t>Agl HP Mod</t>
  </si>
  <si>
    <t>Agl Dmg Mod</t>
  </si>
  <si>
    <t>Basic Hits:</t>
  </si>
  <si>
    <t>Agility Mod:</t>
  </si>
  <si>
    <t>Agl Acc Mod</t>
  </si>
  <si>
    <t>Strength:</t>
  </si>
  <si>
    <t>Endurance:</t>
  </si>
  <si>
    <t>Agility:</t>
  </si>
  <si>
    <t>Intelligence:</t>
  </si>
  <si>
    <t>Charisma</t>
  </si>
  <si>
    <t>Charisma:</t>
  </si>
  <si>
    <t>React. Mod.:</t>
  </si>
  <si>
    <t>Reaction</t>
  </si>
  <si>
    <t>Hit Mod.</t>
  </si>
  <si>
    <t>Hit Points:</t>
  </si>
  <si>
    <t>Dmg. Mod.:</t>
  </si>
  <si>
    <t>Healing Rate:</t>
  </si>
  <si>
    <t>Accuracy:</t>
  </si>
  <si>
    <t>Power:</t>
  </si>
  <si>
    <t>Carrying Capacity:</t>
  </si>
  <si>
    <t>Base HTH Damage:</t>
  </si>
  <si>
    <t>Movement Rates:</t>
  </si>
  <si>
    <t>" Running (Base)</t>
  </si>
  <si>
    <t>Det. Hidden:</t>
  </si>
  <si>
    <t>%</t>
  </si>
  <si>
    <t>Det. Danger:</t>
  </si>
  <si>
    <t>Inventing Points:</t>
  </si>
  <si>
    <t xml:space="preserve">Cash: </t>
  </si>
  <si>
    <t>Inventing:</t>
  </si>
  <si>
    <t>Origin and Background:</t>
  </si>
  <si>
    <t>Legal Status:</t>
  </si>
  <si>
    <r>
      <t>(</t>
    </r>
    <r>
      <rPr>
        <b/>
        <sz val="10"/>
        <rFont val="Arial"/>
        <family val="2"/>
      </rPr>
      <t>Sec. Clearance =</t>
    </r>
  </si>
  <si>
    <t>)</t>
  </si>
  <si>
    <t>Other Information:</t>
  </si>
  <si>
    <t>Evil</t>
  </si>
  <si>
    <t>Copyright 1999 Craig Griswold - fortean@pcisys.net</t>
  </si>
  <si>
    <t>Wanted Criminal</t>
  </si>
  <si>
    <t>Heightened Expertise: +4 to hit with all firearms</t>
  </si>
  <si>
    <t>Sharpshooter</t>
  </si>
  <si>
    <t>Bailey Woods</t>
  </si>
  <si>
    <t>Female</t>
  </si>
  <si>
    <t>Special Weapon: Springfield US M1903 bolt-action Rifle +4 to hit, 330" range, 1d8 damage, 5 rounds</t>
  </si>
  <si>
    <t>Colt New Service .45 Revolver: +4 to hit, 35" range, 1d10 damage, 6 shots</t>
  </si>
  <si>
    <t>a) Stun Round: as Paralysis Ray                  b) Flash Round: 15" radius Blinding Flash, as Light Control</t>
  </si>
  <si>
    <t xml:space="preserve">e) Sonic Round: 1d12 damage, 16% destroy device </t>
  </si>
  <si>
    <t xml:space="preserve">c) Electro Round: 2d8 damage, 30% short devices      d) Explosive Round: 2d6 damage, 3" blast radius </t>
  </si>
  <si>
    <t xml:space="preserve">   The .30-06 rifle can also be used single shot instead of feeding from the magazine. Special rounds: </t>
  </si>
  <si>
    <t>Heightened Intelligence A: +15</t>
  </si>
  <si>
    <t>+4 Agility</t>
  </si>
  <si>
    <t>(Canadian) Sports, Technology</t>
  </si>
  <si>
    <t xml:space="preserve">Olympic level shootist who decided to turn her talents to crime after </t>
  </si>
  <si>
    <t>several gold-medal wins failed to make any impact on her life.</t>
  </si>
  <si>
    <t xml:space="preserve">Bailey Woods was an Olympic level sharpshooter for the Canadians who became </t>
  </si>
  <si>
    <t xml:space="preserve">disgruntled after her achievements in the Olympic arena failed to produce significant improvements in </t>
  </si>
  <si>
    <t xml:space="preserve">her own lifestyle. During this period it was revealed that her father had been a sniper during the first World </t>
  </si>
  <si>
    <t xml:space="preserve">War and after returning shell-shocked from the conflict became one of the first Canadian supervillains, </t>
  </si>
  <si>
    <t xml:space="preserve">the Sharpshooter. Bailey was able to recover much of her ancestor's notes on his weaponry and tactics, </t>
  </si>
  <si>
    <t xml:space="preserve">modified these and created an only slightly modified version of his original costume for her own use. </t>
  </si>
  <si>
    <t xml:space="preserve">She normally carries at least 5 rounds each of her special rounds, as well as 6 full magazines of </t>
  </si>
  <si>
    <t xml:space="preserve">standard ammo. A magazine of standard is kept in the rifle, she switches to single shot mode for use </t>
  </si>
  <si>
    <t xml:space="preserve">of the special rounds so she is not locked into specific magazine configurations. Her costume consists </t>
  </si>
  <si>
    <t xml:space="preserve">of a double-breasted leather jacket, leather gloves and boots, black bodysuit and black fishnet stockings. </t>
  </si>
  <si>
    <t xml:space="preserve">The magazines are held on her belt, while the special rounds are held in special holders attached to her </t>
  </si>
  <si>
    <r>
      <t>The</t>
    </r>
    <r>
      <rPr>
        <b/>
        <i/>
        <sz val="20"/>
        <rFont val="Arial"/>
        <family val="2"/>
      </rPr>
      <t xml:space="preserve"> Specialists</t>
    </r>
  </si>
  <si>
    <t>Madame Rapier</t>
  </si>
  <si>
    <t>Elspeth Hunter</t>
  </si>
  <si>
    <t>+4 Agility, +3 Int</t>
  </si>
  <si>
    <t>Heightened Expertise: +4 to hit with swords</t>
  </si>
  <si>
    <t>Special Weapon: Monomolecular Rapier +4 to hit, HTH+1d12 damage</t>
  </si>
  <si>
    <t xml:space="preserve">   The blade is molecule-thin and is used to slice through inanimate targets with a save vs. A on d20.</t>
  </si>
  <si>
    <t xml:space="preserve">   A special attack may be made to maim or decapitate a living opponent, or Madame Rapier may do </t>
  </si>
  <si>
    <t xml:space="preserve">   stun-only damage (Power only) by using the "flat" of the blade.</t>
  </si>
  <si>
    <t>Heightened Agility A: +17</t>
  </si>
  <si>
    <t>Heightened Intelligence A: +20</t>
  </si>
  <si>
    <t>Heightened Charisma A: +15</t>
  </si>
  <si>
    <t>(British) Inheritor</t>
  </si>
  <si>
    <t xml:space="preserve">A British blue blood who found the rapier as a girl in her family artifacts </t>
  </si>
  <si>
    <t xml:space="preserve">and turned to it when financial difficulties nearly forced her family to </t>
  </si>
  <si>
    <t>bankruptcy, stayed on for the thrill.</t>
  </si>
  <si>
    <t xml:space="preserve">Madame Rapier was a British aristo who discovered the strange and deadly weapon </t>
  </si>
  <si>
    <t xml:space="preserve">she has become proficient with while cataloging family artifacts as a girl. Her fascination with the blade </t>
  </si>
  <si>
    <t xml:space="preserve">led her to study fencing until she attained a high level of proficiency, and she dreamed of becoming a </t>
  </si>
  <si>
    <t xml:space="preserve">masked heroine until financial difficulties led her to take up the blade and mask for profit. She performed </t>
  </si>
  <si>
    <t xml:space="preserve">several late night robberies, using the blade to open doors and vaults thought impregnable. When her </t>
  </si>
  <si>
    <t xml:space="preserve">family was again secure however, she found herself compelled to continue her criminal pursuits as a thrill </t>
  </si>
  <si>
    <t>seeker. She never kills, though in defense has maimed an opponent.</t>
  </si>
  <si>
    <t xml:space="preserve">As Madame Rapier, Elspeth dresses in a scarlet mask and cape, and a frilled Victorian-style outfit with </t>
  </si>
  <si>
    <t xml:space="preserve">a vest, breeches, and long sleeved blouse. She wears long black leather boots and gloves, and a belt  </t>
  </si>
  <si>
    <t xml:space="preserve">a scabbard of unknown metal that is impervious to the blade's edge. </t>
  </si>
  <si>
    <t xml:space="preserve">With her disappearance it is possible that she has only returned to family life for a time, and there are </t>
  </si>
  <si>
    <t>rumors that she may be pregnant.</t>
  </si>
  <si>
    <t xml:space="preserve">     In 1995 Elspeth Hunter, known to the world as Madame Rapier, began to assemble a team of super-villainesses to take on the British commando team Cogent. The team was so successful that they decided to take on other jobs on an international level. The team sometimes acts as mercenaries, and is very highly paid for their work. They prefer to take on male heroes, or predominantly male teams, but only on the basis of the advantage it often gives them - not based on any true genderist bias.</t>
  </si>
  <si>
    <t xml:space="preserve">     The team has changed over the course of several years, with some members being captured or leaving. Madame Rapier has herself only recently departed the team, leaving it in the capable hands of their rifle specialist Sharpshooter. While Sharpshooter lacks the overall experience of her predesessor, she is a cool tactician and a keen negotiator. </t>
  </si>
  <si>
    <t>Heightened Agility B: +22</t>
  </si>
  <si>
    <t>Heightened Endurance B: +19</t>
  </si>
  <si>
    <t>+2 to damage with Khopesh</t>
  </si>
  <si>
    <t>+3 to hit with hammer</t>
  </si>
  <si>
    <t>Heightened Expertise: +4 to hit with hammer</t>
  </si>
  <si>
    <t xml:space="preserve">   a) Invulnerability: 10 points</t>
  </si>
  <si>
    <t xml:space="preserve">   b) Heightened Strength B: +30</t>
  </si>
  <si>
    <t>Heightened Endurance A: +15</t>
  </si>
  <si>
    <t>Heightened Agility A: +10</t>
  </si>
  <si>
    <t xml:space="preserve">The former wife of a small time supervillain who picked up his costume </t>
  </si>
  <si>
    <t>and tools when he was arrested and made a name on her own.</t>
  </si>
  <si>
    <t xml:space="preserve">jacket. She became leader of the Specialists after Madame Rapier's disappearance. </t>
  </si>
  <si>
    <t>Heightened Expertise (2): +8 to hit with all whips</t>
  </si>
  <si>
    <t>Agony</t>
  </si>
  <si>
    <t>Jackal</t>
  </si>
  <si>
    <t>Heartbreaker</t>
  </si>
  <si>
    <t>a costumed criminal.</t>
  </si>
  <si>
    <t>Melinda Ramirez</t>
  </si>
  <si>
    <t>(Peruvian) Crime, Demolition</t>
  </si>
  <si>
    <t>Special Weapon: Agony Whip (enchanted leather bullwhip) +3 to hit, HTH+1d2 damage, range = 3"</t>
  </si>
  <si>
    <t xml:space="preserve">   slain by the weapon, each soul added to the blade gives the blade +1 damage, every two souls also </t>
  </si>
  <si>
    <t>Special Weapon: Soul Sword: Khopesh (base +3 to hit, HTH+1d8 damage) +7 to hit, HTH+d8+8 damage</t>
  </si>
  <si>
    <t xml:space="preserve">   increases the to hit by +1. There are currently 8 souls imprisoned in the blade. The blade can only be </t>
  </si>
  <si>
    <t xml:space="preserve">   damaged or destroyed in a magic furnace.</t>
  </si>
  <si>
    <t xml:space="preserve">Former translator who stole the soul sword of Apophis and became </t>
  </si>
  <si>
    <t>(Egyptian) Linguistics, Crime</t>
  </si>
  <si>
    <t>Amina Maklad</t>
  </si>
  <si>
    <t>Mahlana Hlomuka</t>
  </si>
  <si>
    <t xml:space="preserve">   while bound. They recover as normal again when freed. </t>
  </si>
  <si>
    <t xml:space="preserve">   b) Special: Anyone bound with the whip is prevented from making ANY saving throws or recovery rolls </t>
  </si>
  <si>
    <t xml:space="preserve">   a) Devitalization Carrier Attack: PR=2/attack, 3d10 damage to Power ONLY, attack as paralysis</t>
  </si>
  <si>
    <t>Armor B: (Leather and chain battle uniform) 85 ADR</t>
  </si>
  <si>
    <t>Heightened Agility A: +18</t>
  </si>
  <si>
    <t xml:space="preserve">Saipan is an island in the US Commonwealth of Northern Mariana Islands. </t>
  </si>
  <si>
    <t xml:space="preserve">Orphan who became involved in drugs, prostitution, and black magic </t>
  </si>
  <si>
    <t xml:space="preserve">in the Hong Kong underworld before emerging as the sadistic </t>
  </si>
  <si>
    <t>dominatrix known as Agony.</t>
  </si>
  <si>
    <t xml:space="preserve">a high class dominatrix who sidelined in drugs and black magic ritual. Distributing pain had become the </t>
  </si>
  <si>
    <t xml:space="preserve">only thing worth living for. After a night of blood and incantation that the police desperately tried to cover </t>
  </si>
  <si>
    <t xml:space="preserve">for her skills and passions. She has proven invaluable to the team, with her demonic whip serving </t>
  </si>
  <si>
    <t xml:space="preserve">to weaken the defense of even the strongest opponents. </t>
  </si>
  <si>
    <t>+3 Int, +2 End</t>
  </si>
  <si>
    <t>Psychosis: (Sadist) Agony derives her pleasure from causing mental and physical pain to her victims.</t>
  </si>
  <si>
    <t>Weakness Detection: range=1", one round to learn one weakness and gain +(I/3) to hit target, PR=0</t>
  </si>
  <si>
    <t>Heightened Attack: +1 damage/level of experience</t>
  </si>
  <si>
    <t xml:space="preserve">Marco Ramirez was a small time criminal and part time demolitions expert who </t>
  </si>
  <si>
    <t xml:space="preserve">was gifted with an enchanted hammer by a mysterious benefactor. He performed several tasks for his </t>
  </si>
  <si>
    <t xml:space="preserve">employer, hired muscle against various opponents, before he was apprehended by Interpol. </t>
  </si>
  <si>
    <t xml:space="preserve">His wife, Melinda, a body builder who was more than a match for her husband physically and mentally </t>
  </si>
  <si>
    <t xml:space="preserve">was offered the same deal. She accepted and took on all comers until her benefactor himself was </t>
  </si>
  <si>
    <t xml:space="preserve">defeated and killed. </t>
  </si>
  <si>
    <t xml:space="preserve">Already wealthy Melinda decided to maintain her villainous identity for the thrill and accepted Madame </t>
  </si>
  <si>
    <t xml:space="preserve">Rapier's invitation to join the Specialists. Melinda is a tall, powerfully built woman with long black hair </t>
  </si>
  <si>
    <t xml:space="preserve">and golden brown skin. She wears a primarily black costume with pink trim and an outlined pink broken </t>
  </si>
  <si>
    <t>heart symbol. The hammer is a chrome plated sledge hammer, three feet long, with a rubber grip.</t>
  </si>
  <si>
    <t>Special Weapon: Uru Sledge Hammer +4 to hit, HTH+1d10 damage, confers 2 abilities on the owner</t>
  </si>
  <si>
    <t>Madame Rapier was approached by Agony for a position in the Specialists, hoping for a regular outlet</t>
  </si>
  <si>
    <t xml:space="preserve">dressed in a leather domme uniform she took to committing acts of evil and pain for profit and pleasure. </t>
  </si>
  <si>
    <t>Heightened Defense: -4 to be hit</t>
  </si>
  <si>
    <t xml:space="preserve">Amina Maklad was a translator who worked for various archeologists and historians </t>
  </si>
  <si>
    <t xml:space="preserve">in Egypt. She was unsatisfied with her life, taking out her frustrations with physical training and sword </t>
  </si>
  <si>
    <t xml:space="preserve">work until she came across the strange artifact that would change her life. It was described as a </t>
  </si>
  <si>
    <t xml:space="preserve">soul sword, found in a temple belonging to the cult of Apophis. The sword would reputedly absorb the ba, </t>
  </si>
  <si>
    <t xml:space="preserve">or soul, of its victims, becoming more powerful in the process. Amina's interest was peaked and she </t>
  </si>
  <si>
    <t xml:space="preserve">borrowed the sword, finding it did have an unusual quality she felt she must test it. </t>
  </si>
  <si>
    <t xml:space="preserve">Amina dressed in a skintight black outfit, with a mask that would cover the lower half of her face, and </t>
  </si>
  <si>
    <t xml:space="preserve">took the sword to the hotel of the archeologist who discovered it. She slew him with it and felt the power </t>
  </si>
  <si>
    <t xml:space="preserve">in the sword surge, knowing that the texts had been true she decided to keep the sword and make a new </t>
  </si>
  <si>
    <t xml:space="preserve">identity for herself as the mercenary/assassin Jackal. </t>
  </si>
  <si>
    <t xml:space="preserve">After only a few missions Jackal attracted the notice of the Specialists and was welcomed in as a new </t>
  </si>
  <si>
    <t xml:space="preserve">member to help replace Madame Rapier. </t>
  </si>
  <si>
    <t>Heightened Expertise: +4 to hit with curved or hooked blades (kukris, Khopesh, cutlasses)</t>
  </si>
  <si>
    <t xml:space="preserve">   The Khopesh is a hooked golden sword, intricately detailed. The blade imprisons the souls of those </t>
  </si>
  <si>
    <t>(Zambian) Sports, Crime</t>
  </si>
  <si>
    <t xml:space="preserve">An opportunistic athlete who was sponsored in her criminal career </t>
  </si>
  <si>
    <t xml:space="preserve">after Olympic failure by a cash-strapped inventor. </t>
  </si>
  <si>
    <t xml:space="preserve">Mahlana Hlomuka was an Olympic level athlete who tried to enhance her flagging </t>
  </si>
  <si>
    <t xml:space="preserve">performance with drugs. The scandal cost her a promising athletic career and she was put on the brink </t>
  </si>
  <si>
    <t xml:space="preserve">suffering financial hardship, but who had some promising inventions that might be used for criminal gain. </t>
  </si>
  <si>
    <t xml:space="preserve">He offered to sponsor a career as a super villain for her with high tech equipment and technical support </t>
  </si>
  <si>
    <t xml:space="preserve">in return for twenty percent of her spoils. Mahlana agreed and first appeared a few weeks later in </t>
  </si>
  <si>
    <t>Impel</t>
  </si>
  <si>
    <t>+2 Agil, +1 to hit with javelins</t>
  </si>
  <si>
    <t>Heightened Expertise: +4 to hit with everything</t>
  </si>
  <si>
    <t xml:space="preserve">   Fitted with armor-piercing tips and weighted and balanced for maximum effective range, they also have </t>
  </si>
  <si>
    <t>Special Weapon: (2) Javelins and return bracers: +2 to hit, HTH+1d6, (Ax3)" range</t>
  </si>
  <si>
    <t xml:space="preserve">   mini-teleporters that return them to the throwing bracers at the end of the turn if the bracers are active.</t>
  </si>
  <si>
    <t>Armor B: Composite Armor 100 ADR</t>
  </si>
  <si>
    <t>Heightened Endurance A: +18</t>
  </si>
  <si>
    <t>Heightened Agility A: +13</t>
  </si>
  <si>
    <t xml:space="preserve">   Speed Bonus Device: (jet-assist boots) +70" running</t>
  </si>
  <si>
    <t>146" Running (Total)</t>
  </si>
  <si>
    <t xml:space="preserve">Johannesburg, South Africa as the villainess Impel. From the start she was a success, until she ran afoul </t>
  </si>
  <si>
    <t xml:space="preserve">of the Africa hero league known as the Pride. </t>
  </si>
  <si>
    <t xml:space="preserve">The Specialists broke her out of police custody as she was being removed to prison and she opted to join </t>
  </si>
  <si>
    <t xml:space="preserve">the group. She wears white and silver armor, white domino mask, and carries her javelins in a white </t>
  </si>
  <si>
    <t>durability.</t>
  </si>
  <si>
    <t xml:space="preserve">of ruin when she was approached by the Madagascar-based inventor Gerard Perrault who himself was  </t>
  </si>
  <si>
    <t xml:space="preserve">leather satchel when not in use. The javelins are chrome and white and plated with Adamantium for </t>
  </si>
  <si>
    <t>Raven</t>
  </si>
  <si>
    <t>Jennie Blue Crow</t>
  </si>
  <si>
    <t>+3 Int, +2 Agil</t>
  </si>
  <si>
    <t>Transformation: Shapeshifter: Disguise/Lesser Form(Raven): action to disguise, move for lesser, PR=0</t>
  </si>
  <si>
    <t>(Native American) Mysticism, Crime</t>
  </si>
  <si>
    <t>(Saipanese) Prostitution, Mysticism</t>
  </si>
  <si>
    <t xml:space="preserve">Daughter of the Native American trickster Raven, who uses her </t>
  </si>
  <si>
    <t>abilities and magic bag to confuse and take advantage of opponents.</t>
  </si>
  <si>
    <t>Special Weapon: Trick Bag, indestructible carpet bag with extradimensional storage capacity.</t>
  </si>
  <si>
    <t xml:space="preserve">   a) Illusions Device: (Dreamcatcher) Any three senses for up to 10 turns, one action to start</t>
  </si>
  <si>
    <t xml:space="preserve">   b) Teleportation Device: (Flint Arrow) 10'x10' portal, 84000" range (80 miles), 5 uses/day</t>
  </si>
  <si>
    <t xml:space="preserve">   c) Emotion Control Device: (Drum) 14" radius range, victims dance until successful save, 1 use/day</t>
  </si>
  <si>
    <t>Heightened Intelligence B: +25</t>
  </si>
  <si>
    <t xml:space="preserve">   e) Colt Python .357 Magnum revolver: +3 to hit, 30" range, 1d10 damage, 6 ammo</t>
  </si>
  <si>
    <t xml:space="preserve">Jennie Blue Crow is the daughter of the Native American spirit 'Raven' and a human </t>
  </si>
  <si>
    <t xml:space="preserve">woman. Her mother died during childbirth and she was raised by foster parents on the reservation. </t>
  </si>
  <si>
    <t xml:space="preserve">From an early age her special abilities and mischievous nature became apparent, and she involved </t>
  </si>
  <si>
    <t xml:space="preserve">herself in all manner of strange adventures. It was on one of these adventures that she acquired her </t>
  </si>
  <si>
    <t xml:space="preserve">magic bag, and over time she has assembled a number of useful artifacts that she keeps in it. </t>
  </si>
  <si>
    <t xml:space="preserve">Early on she justified her crimes as a strike against those who overran her peoples, but eventually even </t>
  </si>
  <si>
    <t xml:space="preserve">attempts to justify herself, instead taking delight in the chaos she brings. Madame Rapier recruited her </t>
  </si>
  <si>
    <t xml:space="preserve">to help round out the team's abilities in transport and distraction. </t>
  </si>
  <si>
    <t xml:space="preserve">Raven's dress and appearance vary almost constantly, but her most 'natural' form is a young Native </t>
  </si>
  <si>
    <t xml:space="preserve">American girl with long black hair, dressed in khaki shirt and shorts with a wide-brimmed hat. </t>
  </si>
  <si>
    <t xml:space="preserve">she came to realize it was just an excuse to make trouble - a pastime she excels at. She no longer </t>
  </si>
  <si>
    <t xml:space="preserve">   d) Animated Servant: (Kachina Doll) 5 lbs., 6" tall, 4 HP, 44 Pwr, 40" Move, 1d4 HTH, +2 Acc, 15 Agl</t>
  </si>
  <si>
    <t xml:space="preserve">   The team will take on a variety of jobs, from assassination to theft, arson to kidnapping. If a particular job requires only the talents of select members of the team then only those members will be sent, with an additional one or two standing ready as backup. All team members involved in a job will split the proceeds evenly, after donating twenty percent of the take towards group expenses.</t>
  </si>
  <si>
    <t>Lara Tien</t>
  </si>
  <si>
    <t xml:space="preserve">Lara Tien was the orphaned daughter of Chinese factory workers, forced into labor in a Saipan garment </t>
  </si>
  <si>
    <t xml:space="preserve">factory at an early age until she fell in with drugs and prostitution. Lara awoke one morning in a Hong </t>
  </si>
  <si>
    <t xml:space="preserve">Kong underground brothel. Instead of lamenting her fate, Lara dived in head first. In a few years she was </t>
  </si>
  <si>
    <t xml:space="preserve">up Lara was reborn as Agony, wielding a whip made powerful with the blood of her deceased clients, and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</si>
</sst>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7">
    <font>
      <sz val="10"/>
      <name val="Arial"/>
      <family val="0"/>
    </font>
    <font>
      <b/>
      <sz val="10"/>
      <name val="Arial"/>
      <family val="2"/>
    </font>
    <font>
      <sz val="10"/>
      <color indexed="48"/>
      <name val="Arial"/>
      <family val="2"/>
    </font>
    <font>
      <b/>
      <sz val="10"/>
      <color indexed="48"/>
      <name val="Arial"/>
      <family val="2"/>
    </font>
    <font>
      <i/>
      <sz val="8"/>
      <name val="Arial"/>
      <family val="2"/>
    </font>
    <font>
      <b/>
      <i/>
      <sz val="20"/>
      <name val="Arial"/>
      <family val="2"/>
    </font>
    <font>
      <b/>
      <i/>
      <vertAlign val="superscript"/>
      <sz val="16"/>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49" fontId="2" fillId="0" borderId="0" xfId="0" applyNumberFormat="1" applyFont="1" applyAlignment="1">
      <alignment/>
    </xf>
    <xf numFmtId="0" fontId="2" fillId="0" borderId="0" xfId="0" applyFont="1" applyAlignment="1">
      <alignment horizontal="left"/>
    </xf>
    <xf numFmtId="0" fontId="1" fillId="0" borderId="0" xfId="0" applyFont="1" applyAlignment="1">
      <alignment horizontal="right"/>
    </xf>
    <xf numFmtId="0" fontId="0" fillId="0" borderId="0" xfId="0" applyAlignment="1">
      <alignment horizontal="lef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horizontal="center"/>
    </xf>
    <xf numFmtId="1" fontId="0" fillId="0" borderId="0" xfId="0" applyNumberFormat="1" applyAlignment="1">
      <alignment horizontal="left"/>
    </xf>
    <xf numFmtId="164" fontId="0" fillId="0" borderId="0" xfId="0" applyNumberFormat="1" applyAlignment="1">
      <alignment horizontal="left"/>
    </xf>
    <xf numFmtId="44" fontId="2" fillId="0" borderId="0" xfId="17" applyFont="1" applyAlignment="1">
      <alignment/>
    </xf>
    <xf numFmtId="9" fontId="0" fillId="0" borderId="0" xfId="19" applyFont="1" applyAlignment="1">
      <alignment/>
    </xf>
    <xf numFmtId="0" fontId="2" fillId="0" borderId="0" xfId="0" applyFont="1" applyAlignment="1">
      <alignment/>
    </xf>
    <xf numFmtId="0" fontId="6" fillId="0" borderId="1" xfId="0" applyFont="1" applyBorder="1" applyAlignment="1">
      <alignment horizontal="center"/>
    </xf>
    <xf numFmtId="0" fontId="0" fillId="0" borderId="0" xfId="0" applyAlignment="1">
      <alignment wrapText="1"/>
    </xf>
    <xf numFmtId="49" fontId="2" fillId="0" borderId="1" xfId="0" applyNumberFormat="1" applyFont="1" applyBorder="1" applyAlignment="1">
      <alignment horizontal="left"/>
    </xf>
    <xf numFmtId="0" fontId="1" fillId="0" borderId="0" xfId="0" applyFont="1" applyAlignment="1">
      <alignment horizontal="left"/>
    </xf>
    <xf numFmtId="49" fontId="2" fillId="0" borderId="2" xfId="0" applyNumberFormat="1" applyFont="1" applyBorder="1" applyAlignment="1">
      <alignment horizontal="left"/>
    </xf>
    <xf numFmtId="49" fontId="2" fillId="0" borderId="3" xfId="0" applyNumberFormat="1" applyFont="1" applyBorder="1" applyAlignment="1">
      <alignment horizontal="left"/>
    </xf>
    <xf numFmtId="0" fontId="1" fillId="0" borderId="0" xfId="0" applyFont="1" applyAlignment="1">
      <alignment horizontal="center"/>
    </xf>
    <xf numFmtId="49" fontId="2" fillId="0" borderId="0" xfId="0" applyNumberFormat="1" applyFont="1" applyAlignment="1">
      <alignment horizontal="left"/>
    </xf>
    <xf numFmtId="3" fontId="2" fillId="0" borderId="0" xfId="0" applyNumberFormat="1" applyFont="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left"/>
    </xf>
    <xf numFmtId="49" fontId="3" fillId="0" borderId="0" xfId="0" applyNumberFormat="1" applyFont="1" applyAlignment="1">
      <alignment horizontal="left"/>
    </xf>
    <xf numFmtId="0" fontId="0" fillId="0" borderId="1" xfId="0" applyBorder="1" applyAlignment="1">
      <alignment horizontal="left"/>
    </xf>
    <xf numFmtId="49" fontId="0" fillId="0" borderId="0" xfId="0" applyNumberFormat="1" applyAlignment="1">
      <alignment horizontal="left"/>
    </xf>
    <xf numFmtId="1" fontId="0" fillId="0" borderId="0" xfId="0" applyNumberFormat="1" applyAlignment="1">
      <alignment horizontal="left"/>
    </xf>
    <xf numFmtId="1" fontId="0" fillId="0" borderId="10" xfId="0" applyNumberFormat="1" applyBorder="1" applyAlignment="1">
      <alignment horizontal="left"/>
    </xf>
    <xf numFmtId="49" fontId="2" fillId="0" borderId="0" xfId="0" applyNumberFormat="1" applyFont="1" applyBorder="1" applyAlignment="1">
      <alignment horizontal="left"/>
    </xf>
    <xf numFmtId="0" fontId="1" fillId="0" borderId="10" xfId="0" applyFont="1" applyBorder="1" applyAlignment="1">
      <alignment horizontal="left"/>
    </xf>
    <xf numFmtId="0" fontId="4" fillId="0" borderId="10" xfId="0" applyFont="1" applyBorder="1" applyAlignment="1">
      <alignment horizontal="center"/>
    </xf>
    <xf numFmtId="0" fontId="0" fillId="0" borderId="10" xfId="0" applyBorder="1" applyAlignment="1">
      <alignment horizontal="center"/>
    </xf>
    <xf numFmtId="0" fontId="1" fillId="0" borderId="0" xfId="0" applyFont="1" applyAlignment="1">
      <alignment horizontal="right"/>
    </xf>
    <xf numFmtId="49" fontId="0" fillId="0" borderId="1" xfId="0" applyNumberFormat="1" applyBorder="1" applyAlignment="1">
      <alignment horizontal="left"/>
    </xf>
    <xf numFmtId="49" fontId="0" fillId="0" borderId="11" xfId="0" applyNumberForma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86.7109375" style="0" customWidth="1"/>
  </cols>
  <sheetData>
    <row r="1" ht="25.5">
      <c r="A1" s="15" t="s">
        <v>99</v>
      </c>
    </row>
    <row r="2" ht="63.75">
      <c r="A2" s="16" t="s">
        <v>127</v>
      </c>
    </row>
    <row r="3" ht="51">
      <c r="A3" s="16" t="s">
        <v>128</v>
      </c>
    </row>
    <row r="4" ht="51">
      <c r="A4" s="16" t="s">
        <v>254</v>
      </c>
    </row>
    <row r="5" ht="12.75">
      <c r="A5" s="16"/>
    </row>
    <row r="6" ht="12.75">
      <c r="A6" s="16"/>
    </row>
    <row r="7" ht="12.75">
      <c r="A7" s="16"/>
    </row>
    <row r="8" ht="12.75">
      <c r="A8" s="16"/>
    </row>
    <row r="9" ht="12.75">
      <c r="A9" s="16"/>
    </row>
    <row r="10" ht="12.75">
      <c r="A10" s="16"/>
    </row>
    <row r="11" ht="12.75">
      <c r="A11" s="16"/>
    </row>
    <row r="12" ht="12.75">
      <c r="A12" s="16"/>
    </row>
    <row r="13" ht="12.75">
      <c r="A13" s="16"/>
    </row>
    <row r="14" ht="12.75">
      <c r="A14" s="16"/>
    </row>
    <row r="15" ht="12.75">
      <c r="A15" s="16"/>
    </row>
    <row r="16" ht="12.75">
      <c r="A16" s="16"/>
    </row>
    <row r="17" ht="12.75">
      <c r="A17" s="1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21" t="s">
        <v>0</v>
      </c>
      <c r="B1" s="21"/>
      <c r="C1" s="21"/>
      <c r="D1" s="21"/>
      <c r="E1" s="21"/>
      <c r="F1" s="21"/>
      <c r="G1" s="21"/>
      <c r="H1" s="21"/>
      <c r="I1" s="21"/>
      <c r="J1" s="21"/>
    </row>
    <row r="2" spans="1:33" ht="12.75">
      <c r="A2" s="1" t="s">
        <v>1</v>
      </c>
      <c r="B2" s="22" t="s">
        <v>101</v>
      </c>
      <c r="C2" s="22"/>
      <c r="D2" s="22"/>
      <c r="E2" s="22"/>
      <c r="F2" s="22"/>
      <c r="G2" s="1" t="s">
        <v>2</v>
      </c>
      <c r="H2" s="2" t="s">
        <v>70</v>
      </c>
      <c r="Q2" t="s">
        <v>3</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4</v>
      </c>
      <c r="B3" s="22" t="s">
        <v>100</v>
      </c>
      <c r="C3" s="22"/>
      <c r="D3" s="22"/>
      <c r="E3" s="22"/>
      <c r="F3" s="22"/>
      <c r="G3" s="1" t="s">
        <v>5</v>
      </c>
      <c r="H3" s="2" t="s">
        <v>76</v>
      </c>
      <c r="Q3" t="s">
        <v>6</v>
      </c>
      <c r="R3">
        <v>8</v>
      </c>
      <c r="S3">
        <v>4</v>
      </c>
      <c r="T3">
        <v>2</v>
      </c>
      <c r="U3">
        <v>0</v>
      </c>
      <c r="V3">
        <v>-2</v>
      </c>
      <c r="W3">
        <v>-4</v>
      </c>
      <c r="X3">
        <v>-6</v>
      </c>
      <c r="Y3">
        <v>-8</v>
      </c>
      <c r="Z3">
        <v>-10</v>
      </c>
      <c r="AA3">
        <v>-12</v>
      </c>
      <c r="AB3">
        <v>-14</v>
      </c>
      <c r="AC3">
        <v>-16</v>
      </c>
      <c r="AD3">
        <v>-18</v>
      </c>
      <c r="AE3">
        <v>-20</v>
      </c>
      <c r="AF3">
        <v>-22</v>
      </c>
      <c r="AG3">
        <v>-24</v>
      </c>
    </row>
    <row r="4" spans="1:33" ht="12.75">
      <c r="A4" s="1" t="s">
        <v>7</v>
      </c>
      <c r="B4" s="23">
        <v>0</v>
      </c>
      <c r="C4" s="23"/>
      <c r="D4" s="23"/>
      <c r="E4" s="23"/>
      <c r="F4" s="23"/>
      <c r="G4" s="1" t="s">
        <v>8</v>
      </c>
      <c r="H4" s="3">
        <v>8</v>
      </c>
      <c r="I4" s="4" t="s">
        <v>9</v>
      </c>
      <c r="J4" s="3">
        <v>38</v>
      </c>
      <c r="Q4" t="s">
        <v>10</v>
      </c>
      <c r="R4">
        <v>1</v>
      </c>
      <c r="S4" t="s">
        <v>11</v>
      </c>
      <c r="T4" t="s">
        <v>12</v>
      </c>
      <c r="U4" t="s">
        <v>13</v>
      </c>
      <c r="V4" t="s">
        <v>14</v>
      </c>
      <c r="W4" t="s">
        <v>15</v>
      </c>
      <c r="X4" t="s">
        <v>16</v>
      </c>
      <c r="Y4" t="s">
        <v>17</v>
      </c>
      <c r="Z4" t="s">
        <v>18</v>
      </c>
      <c r="AA4" t="s">
        <v>19</v>
      </c>
      <c r="AB4" t="s">
        <v>20</v>
      </c>
      <c r="AC4" t="s">
        <v>21</v>
      </c>
      <c r="AD4" t="s">
        <v>22</v>
      </c>
      <c r="AE4" t="s">
        <v>23</v>
      </c>
      <c r="AF4" t="s">
        <v>24</v>
      </c>
      <c r="AG4" t="s">
        <v>25</v>
      </c>
    </row>
    <row r="5" spans="1:49" ht="12.75">
      <c r="A5" s="1" t="s">
        <v>26</v>
      </c>
      <c r="B5" s="30"/>
      <c r="C5" s="30"/>
      <c r="D5" s="30"/>
      <c r="E5" s="30"/>
      <c r="F5" s="30"/>
      <c r="G5" s="1" t="s">
        <v>27</v>
      </c>
      <c r="H5" s="22" t="s">
        <v>102</v>
      </c>
      <c r="I5" s="22"/>
      <c r="J5" s="22"/>
      <c r="Q5" t="s">
        <v>28</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17" t="s">
        <v>103</v>
      </c>
      <c r="B6" s="17"/>
      <c r="C6" s="17"/>
      <c r="D6" s="17"/>
      <c r="E6" s="17"/>
      <c r="F6" s="17"/>
      <c r="G6" s="17"/>
      <c r="H6" s="17"/>
      <c r="I6" s="17"/>
      <c r="J6" s="17"/>
      <c r="Q6" t="s">
        <v>29</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17" t="s">
        <v>104</v>
      </c>
      <c r="B7" s="17"/>
      <c r="C7" s="17"/>
      <c r="D7" s="17"/>
      <c r="E7" s="17"/>
      <c r="F7" s="17"/>
      <c r="G7" s="17"/>
      <c r="H7" s="17"/>
      <c r="I7" s="17"/>
      <c r="J7" s="17"/>
      <c r="Q7" t="s">
        <v>30</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17" t="s">
        <v>105</v>
      </c>
      <c r="B8" s="17"/>
      <c r="C8" s="17"/>
      <c r="D8" s="17"/>
      <c r="E8" s="17"/>
      <c r="F8" s="17"/>
      <c r="G8" s="17"/>
      <c r="H8" s="17"/>
      <c r="I8" s="17"/>
      <c r="J8" s="17"/>
      <c r="Q8" t="s">
        <v>31</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17" t="s">
        <v>106</v>
      </c>
      <c r="B9" s="17"/>
      <c r="C9" s="17"/>
      <c r="D9" s="17"/>
      <c r="E9" s="17"/>
      <c r="F9" s="17"/>
      <c r="G9" s="17"/>
      <c r="H9" s="17"/>
      <c r="I9" s="17"/>
      <c r="J9" s="17"/>
      <c r="Q9" t="s">
        <v>32</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17" t="s">
        <v>107</v>
      </c>
      <c r="B10" s="17"/>
      <c r="C10" s="17"/>
      <c r="D10" s="17"/>
      <c r="E10" s="17"/>
      <c r="F10" s="17"/>
      <c r="G10" s="17"/>
      <c r="H10" s="17"/>
      <c r="I10" s="17"/>
      <c r="J10" s="17"/>
      <c r="Q10" t="s">
        <v>33</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17" t="s">
        <v>108</v>
      </c>
      <c r="B11" s="17"/>
      <c r="C11" s="17"/>
      <c r="D11" s="17"/>
      <c r="E11" s="17"/>
      <c r="F11" s="17"/>
      <c r="G11" s="17"/>
      <c r="H11" s="17"/>
      <c r="I11" s="17"/>
      <c r="J11" s="17"/>
      <c r="Q11" t="s">
        <v>34</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17" t="s">
        <v>109</v>
      </c>
      <c r="B12" s="17"/>
      <c r="C12" s="17"/>
      <c r="D12" s="17"/>
      <c r="E12" s="17"/>
      <c r="F12" s="17"/>
      <c r="G12" s="17"/>
      <c r="H12" s="17"/>
      <c r="I12" s="17"/>
      <c r="J12" s="17"/>
      <c r="Q12" t="s">
        <v>35</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17" t="s">
        <v>110</v>
      </c>
      <c r="B13" s="17"/>
      <c r="C13" s="17"/>
      <c r="D13" s="17"/>
      <c r="E13" s="17"/>
      <c r="F13" s="17"/>
      <c r="G13" s="17"/>
      <c r="H13" s="17"/>
      <c r="I13" s="17"/>
      <c r="J13" s="17"/>
      <c r="Q13" t="s">
        <v>36</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17"/>
      <c r="B14" s="17"/>
      <c r="C14" s="17"/>
      <c r="D14" s="17"/>
      <c r="E14" s="17"/>
      <c r="F14" s="17"/>
      <c r="G14" s="17"/>
      <c r="H14" s="17"/>
      <c r="I14" s="36"/>
      <c r="J14" s="36"/>
      <c r="Q14" t="s">
        <v>37</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3</v>
      </c>
      <c r="B15" s="3">
        <v>130</v>
      </c>
      <c r="C15" s="37" t="s">
        <v>38</v>
      </c>
      <c r="D15" s="37"/>
      <c r="E15" s="35">
        <f>ROUNDUP(B15/50,0)</f>
        <v>3</v>
      </c>
      <c r="F15" s="35"/>
      <c r="G15" s="1" t="s">
        <v>39</v>
      </c>
      <c r="H15" s="5">
        <f>HLOOKUP(B15,R2:AG3,2,TRUE)</f>
        <v>0</v>
      </c>
      <c r="I15" s="24"/>
      <c r="J15" s="25"/>
      <c r="Q15" t="s">
        <v>40</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41</v>
      </c>
      <c r="B16" s="3">
        <v>13</v>
      </c>
      <c r="C16" s="30"/>
      <c r="D16" s="30"/>
      <c r="E16" s="18" t="s">
        <v>42</v>
      </c>
      <c r="F16" s="18"/>
      <c r="G16" s="3">
        <v>14</v>
      </c>
      <c r="I16" s="26"/>
      <c r="J16" s="27"/>
    </row>
    <row r="17" spans="1:40" ht="12.75">
      <c r="A17" s="1" t="s">
        <v>43</v>
      </c>
      <c r="B17" s="3">
        <v>30</v>
      </c>
      <c r="C17" s="30"/>
      <c r="D17" s="30"/>
      <c r="E17" s="18" t="s">
        <v>44</v>
      </c>
      <c r="F17" s="18"/>
      <c r="G17" s="3">
        <v>35</v>
      </c>
      <c r="I17" s="26"/>
      <c r="J17" s="27"/>
      <c r="Q17" t="s">
        <v>45</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46</v>
      </c>
      <c r="B18" s="3">
        <v>30</v>
      </c>
      <c r="C18" s="30"/>
      <c r="D18" s="30"/>
      <c r="E18" s="18" t="s">
        <v>47</v>
      </c>
      <c r="F18" s="18"/>
      <c r="G18" s="5">
        <f>HLOOKUP(B18,R17:AN18,2,TRUE)</f>
        <v>5</v>
      </c>
      <c r="H18" s="8"/>
      <c r="I18" s="26"/>
      <c r="J18" s="27"/>
      <c r="Q18" t="s">
        <v>48</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49</v>
      </c>
      <c r="B19">
        <f>HLOOKUP(B16,R5:AW15,2,TRUE)</f>
        <v>1.2</v>
      </c>
      <c r="C19">
        <f>HLOOKUP(G16,R5:AW15,3,TRUE)</f>
        <v>1.4</v>
      </c>
      <c r="D19">
        <f>HLOOKUP(G17,R5:AW15,5,TRUE)</f>
        <v>1.8</v>
      </c>
      <c r="E19">
        <f>HLOOKUP(B17,R5:AW15,9,TRUE)</f>
        <v>3.1</v>
      </c>
      <c r="F19" s="9">
        <f>PRODUCT(B19:E19)</f>
        <v>9.3744</v>
      </c>
      <c r="G19" s="1" t="s">
        <v>50</v>
      </c>
      <c r="H19" s="10">
        <f>(F19*E15)+0.49</f>
        <v>28.613199999999996</v>
      </c>
      <c r="I19" s="26"/>
      <c r="J19" s="27"/>
    </row>
    <row r="20" spans="1:10" ht="12.75">
      <c r="A20" s="1" t="s">
        <v>51</v>
      </c>
      <c r="B20" s="5">
        <f>HLOOKUP(G17,R5:AW15,6,TRUE)+HLOOKUP(B17,R5:AW15,10,TRUE)</f>
        <v>8</v>
      </c>
      <c r="E20" s="21" t="s">
        <v>52</v>
      </c>
      <c r="F20" s="21"/>
      <c r="G20" s="11">
        <f>E15*HLOOKUP(G16,R5:AW15,4,TRUE)</f>
        <v>0.8999999999999999</v>
      </c>
      <c r="I20" s="26"/>
      <c r="J20" s="27"/>
    </row>
    <row r="21" spans="1:10" ht="12.75">
      <c r="A21" s="1" t="s">
        <v>53</v>
      </c>
      <c r="B21" s="5">
        <f>HLOOKUP(B17,R5:AW15,11,TRUE)</f>
        <v>5</v>
      </c>
      <c r="F21" s="1" t="s">
        <v>54</v>
      </c>
      <c r="G21" s="5">
        <f>SUM(B16:B17,G16:G17)</f>
        <v>92</v>
      </c>
      <c r="I21" s="26"/>
      <c r="J21" s="27"/>
    </row>
    <row r="22" spans="1:10" ht="12.75">
      <c r="A22" s="18" t="s">
        <v>55</v>
      </c>
      <c r="B22" s="18"/>
      <c r="C22" s="34">
        <f>((B16/10)^3+(G16/10))*(B15/2)</f>
        <v>233.80500000000004</v>
      </c>
      <c r="D22" s="34"/>
      <c r="E22" s="18" t="s">
        <v>56</v>
      </c>
      <c r="F22" s="18"/>
      <c r="G22" s="18"/>
      <c r="H22" t="str">
        <f>HLOOKUP(C22,R2:AG4,3,TRUE)</f>
        <v>1d4</v>
      </c>
      <c r="I22" s="26"/>
      <c r="J22" s="27"/>
    </row>
    <row r="23" spans="1:10" ht="12.75">
      <c r="A23" s="18" t="s">
        <v>57</v>
      </c>
      <c r="B23" s="18"/>
      <c r="C23">
        <f>SUM(B16:B17,G16)</f>
        <v>57</v>
      </c>
      <c r="D23" s="30" t="s">
        <v>58</v>
      </c>
      <c r="E23" s="30"/>
      <c r="F23" s="30"/>
      <c r="G23" s="22"/>
      <c r="H23" s="33"/>
      <c r="I23" s="26"/>
      <c r="J23" s="27"/>
    </row>
    <row r="24" spans="1:10" ht="12.75">
      <c r="A24" s="22"/>
      <c r="B24" s="31"/>
      <c r="C24" s="31"/>
      <c r="D24" s="31"/>
      <c r="E24" s="31"/>
      <c r="F24" s="31"/>
      <c r="G24" s="31"/>
      <c r="H24" s="31"/>
      <c r="I24" s="26"/>
      <c r="J24" s="27"/>
    </row>
    <row r="25" spans="1:10" ht="12.75">
      <c r="A25" s="1" t="s">
        <v>59</v>
      </c>
      <c r="B25">
        <f>HLOOKUP(G17,R5:AW15,7,TRUE)</f>
        <v>24</v>
      </c>
      <c r="D25" t="s">
        <v>60</v>
      </c>
      <c r="E25" s="18" t="s">
        <v>61</v>
      </c>
      <c r="F25" s="18"/>
      <c r="G25" s="9">
        <f>HLOOKUP(G17,R5:AW15,8,TRUE)</f>
        <v>28</v>
      </c>
      <c r="H25" t="s">
        <v>60</v>
      </c>
      <c r="I25" s="26"/>
      <c r="J25" s="27"/>
    </row>
    <row r="26" spans="1:10" ht="12.75">
      <c r="A26" s="18" t="s">
        <v>62</v>
      </c>
      <c r="B26" s="18"/>
      <c r="C26">
        <f>(G17/10)*H4</f>
        <v>28</v>
      </c>
      <c r="E26" s="40" t="s">
        <v>63</v>
      </c>
      <c r="F26" s="40"/>
      <c r="G26" s="12">
        <v>10000</v>
      </c>
      <c r="I26" s="26"/>
      <c r="J26" s="27"/>
    </row>
    <row r="27" spans="1:10" ht="12.75">
      <c r="A27" s="1" t="s">
        <v>64</v>
      </c>
      <c r="B27">
        <f>G17*3</f>
        <v>105</v>
      </c>
      <c r="C27" s="13" t="s">
        <v>60</v>
      </c>
      <c r="D27" s="32"/>
      <c r="E27" s="32"/>
      <c r="F27" s="32"/>
      <c r="G27" s="32"/>
      <c r="H27" s="32"/>
      <c r="I27" s="26"/>
      <c r="J27" s="27"/>
    </row>
    <row r="28" spans="1:10" ht="12.75">
      <c r="A28" s="18" t="s">
        <v>65</v>
      </c>
      <c r="B28" s="18"/>
      <c r="C28" s="18"/>
      <c r="D28" s="19" t="s">
        <v>111</v>
      </c>
      <c r="E28" s="19"/>
      <c r="F28" s="19"/>
      <c r="G28" s="19"/>
      <c r="H28" s="19"/>
      <c r="I28" s="26"/>
      <c r="J28" s="27"/>
    </row>
    <row r="29" spans="1:10" ht="12.75">
      <c r="A29" s="17" t="s">
        <v>112</v>
      </c>
      <c r="B29" s="17"/>
      <c r="C29" s="17"/>
      <c r="D29" s="17"/>
      <c r="E29" s="17"/>
      <c r="F29" s="17"/>
      <c r="G29" s="17"/>
      <c r="H29" s="17"/>
      <c r="I29" s="26"/>
      <c r="J29" s="27"/>
    </row>
    <row r="30" spans="1:10" ht="12.75">
      <c r="A30" s="19" t="s">
        <v>113</v>
      </c>
      <c r="B30" s="19"/>
      <c r="C30" s="19"/>
      <c r="D30" s="19"/>
      <c r="E30" s="19"/>
      <c r="F30" s="19"/>
      <c r="G30" s="19"/>
      <c r="H30" s="19"/>
      <c r="I30" s="26"/>
      <c r="J30" s="27"/>
    </row>
    <row r="31" spans="1:10" ht="12.75">
      <c r="A31" s="19" t="s">
        <v>114</v>
      </c>
      <c r="B31" s="19"/>
      <c r="C31" s="19"/>
      <c r="D31" s="19"/>
      <c r="E31" s="19"/>
      <c r="F31" s="19"/>
      <c r="G31" s="19"/>
      <c r="H31" s="19"/>
      <c r="I31" s="26"/>
      <c r="J31" s="27"/>
    </row>
    <row r="32" spans="1:10" ht="12.75">
      <c r="A32" s="18" t="s">
        <v>66</v>
      </c>
      <c r="B32" s="18"/>
      <c r="C32" s="19" t="s">
        <v>72</v>
      </c>
      <c r="D32" s="19"/>
      <c r="E32" s="19"/>
      <c r="F32" s="19"/>
      <c r="G32" s="19"/>
      <c r="H32" s="20"/>
      <c r="I32" s="26"/>
      <c r="J32" s="27"/>
    </row>
    <row r="33" spans="1:10" ht="13.5" thickBot="1">
      <c r="A33" s="30" t="s">
        <v>67</v>
      </c>
      <c r="B33" s="30"/>
      <c r="C33" s="14">
        <v>0</v>
      </c>
      <c r="D33" t="s">
        <v>68</v>
      </c>
      <c r="E33" s="41"/>
      <c r="F33" s="41"/>
      <c r="G33" s="41"/>
      <c r="H33" s="42"/>
      <c r="I33" s="28"/>
      <c r="J33" s="29"/>
    </row>
    <row r="34" spans="1:10" ht="12.75">
      <c r="A34" s="18" t="s">
        <v>69</v>
      </c>
      <c r="B34" s="18"/>
      <c r="C34" s="17" t="s">
        <v>115</v>
      </c>
      <c r="D34" s="17"/>
      <c r="E34" s="17"/>
      <c r="F34" s="17"/>
      <c r="G34" s="17"/>
      <c r="H34" s="17"/>
      <c r="I34" s="17"/>
      <c r="J34" s="17"/>
    </row>
    <row r="35" spans="1:10" ht="12.75">
      <c r="A35" s="17" t="s">
        <v>116</v>
      </c>
      <c r="B35" s="17"/>
      <c r="C35" s="17"/>
      <c r="D35" s="17"/>
      <c r="E35" s="17"/>
      <c r="F35" s="17"/>
      <c r="G35" s="17"/>
      <c r="H35" s="17"/>
      <c r="I35" s="17"/>
      <c r="J35" s="17"/>
    </row>
    <row r="36" spans="1:10" ht="12.75">
      <c r="A36" s="19" t="s">
        <v>117</v>
      </c>
      <c r="B36" s="19"/>
      <c r="C36" s="19"/>
      <c r="D36" s="19"/>
      <c r="E36" s="19"/>
      <c r="F36" s="19"/>
      <c r="G36" s="19"/>
      <c r="H36" s="19"/>
      <c r="I36" s="19"/>
      <c r="J36" s="19"/>
    </row>
    <row r="37" spans="1:10" ht="12.75">
      <c r="A37" s="17" t="s">
        <v>118</v>
      </c>
      <c r="B37" s="17"/>
      <c r="C37" s="17"/>
      <c r="D37" s="17"/>
      <c r="E37" s="17"/>
      <c r="F37" s="17"/>
      <c r="G37" s="17"/>
      <c r="H37" s="17"/>
      <c r="I37" s="17"/>
      <c r="J37" s="17"/>
    </row>
    <row r="38" spans="1:10" ht="12.75">
      <c r="A38" s="17" t="s">
        <v>119</v>
      </c>
      <c r="B38" s="17"/>
      <c r="C38" s="17"/>
      <c r="D38" s="17"/>
      <c r="E38" s="17"/>
      <c r="F38" s="17"/>
      <c r="G38" s="17"/>
      <c r="H38" s="17"/>
      <c r="I38" s="17"/>
      <c r="J38" s="17"/>
    </row>
    <row r="39" spans="1:10" ht="12.75">
      <c r="A39" s="17" t="s">
        <v>120</v>
      </c>
      <c r="B39" s="17"/>
      <c r="C39" s="17"/>
      <c r="D39" s="17"/>
      <c r="E39" s="17"/>
      <c r="F39" s="17"/>
      <c r="G39" s="17"/>
      <c r="H39" s="17"/>
      <c r="I39" s="17"/>
      <c r="J39" s="17"/>
    </row>
    <row r="40" spans="1:10" ht="12.75">
      <c r="A40" s="17" t="s">
        <v>121</v>
      </c>
      <c r="B40" s="17"/>
      <c r="C40" s="17"/>
      <c r="D40" s="17"/>
      <c r="E40" s="17"/>
      <c r="F40" s="17"/>
      <c r="G40" s="17"/>
      <c r="H40" s="17"/>
      <c r="I40" s="17"/>
      <c r="J40" s="17"/>
    </row>
    <row r="41" spans="1:10" ht="12.75">
      <c r="A41" s="17" t="s">
        <v>122</v>
      </c>
      <c r="B41" s="17"/>
      <c r="C41" s="17"/>
      <c r="D41" s="17"/>
      <c r="E41" s="17"/>
      <c r="F41" s="17"/>
      <c r="G41" s="17"/>
      <c r="H41" s="17"/>
      <c r="I41" s="17"/>
      <c r="J41" s="17"/>
    </row>
    <row r="42" spans="1:10" ht="12.75">
      <c r="A42" s="17" t="s">
        <v>123</v>
      </c>
      <c r="B42" s="17"/>
      <c r="C42" s="17"/>
      <c r="D42" s="17"/>
      <c r="E42" s="17"/>
      <c r="F42" s="17"/>
      <c r="G42" s="17"/>
      <c r="H42" s="17"/>
      <c r="I42" s="17"/>
      <c r="J42" s="17"/>
    </row>
    <row r="43" spans="1:10" ht="12.75">
      <c r="A43" s="17" t="s">
        <v>124</v>
      </c>
      <c r="B43" s="17"/>
      <c r="C43" s="17"/>
      <c r="D43" s="17"/>
      <c r="E43" s="17"/>
      <c r="F43" s="17"/>
      <c r="G43" s="17"/>
      <c r="H43" s="17"/>
      <c r="I43" s="17"/>
      <c r="J43" s="17"/>
    </row>
    <row r="44" spans="1:10" ht="12.75">
      <c r="A44" s="17" t="s">
        <v>125</v>
      </c>
      <c r="B44" s="17"/>
      <c r="C44" s="17"/>
      <c r="D44" s="17"/>
      <c r="E44" s="17"/>
      <c r="F44" s="17"/>
      <c r="G44" s="17"/>
      <c r="H44" s="17"/>
      <c r="I44" s="17"/>
      <c r="J44" s="17"/>
    </row>
    <row r="45" spans="1:10" ht="12.75">
      <c r="A45" s="17" t="s">
        <v>126</v>
      </c>
      <c r="B45" s="17"/>
      <c r="C45" s="17"/>
      <c r="D45" s="17"/>
      <c r="E45" s="17"/>
      <c r="F45" s="17"/>
      <c r="G45" s="17"/>
      <c r="H45" s="17"/>
      <c r="I45" s="17"/>
      <c r="J45" s="17"/>
    </row>
    <row r="46" spans="1:10" ht="12.75">
      <c r="A46" s="38" t="s">
        <v>71</v>
      </c>
      <c r="B46" s="39"/>
      <c r="C46" s="39"/>
      <c r="D46" s="39"/>
      <c r="E46" s="39"/>
      <c r="F46" s="39"/>
      <c r="G46" s="39"/>
      <c r="H46" s="39"/>
      <c r="I46" s="39"/>
      <c r="J46" s="39"/>
    </row>
  </sheetData>
  <mergeCells count="59">
    <mergeCell ref="A46:J46"/>
    <mergeCell ref="E26:F26"/>
    <mergeCell ref="C17:D17"/>
    <mergeCell ref="C18:D18"/>
    <mergeCell ref="E17:F17"/>
    <mergeCell ref="A33:B33"/>
    <mergeCell ref="E33:H33"/>
    <mergeCell ref="A28:C28"/>
    <mergeCell ref="D28:H28"/>
    <mergeCell ref="A29:H29"/>
    <mergeCell ref="H5:J5"/>
    <mergeCell ref="A14:J14"/>
    <mergeCell ref="C15:D15"/>
    <mergeCell ref="C16:D16"/>
    <mergeCell ref="A6:J6"/>
    <mergeCell ref="A7:J7"/>
    <mergeCell ref="A8:J8"/>
    <mergeCell ref="A10:J10"/>
    <mergeCell ref="A11:J11"/>
    <mergeCell ref="A12:J12"/>
    <mergeCell ref="B5:F5"/>
    <mergeCell ref="D27:H27"/>
    <mergeCell ref="E20:F20"/>
    <mergeCell ref="A22:B22"/>
    <mergeCell ref="A23:B23"/>
    <mergeCell ref="G23:H23"/>
    <mergeCell ref="C22:D22"/>
    <mergeCell ref="E15:F15"/>
    <mergeCell ref="E16:F16"/>
    <mergeCell ref="E18:F18"/>
    <mergeCell ref="E25:F25"/>
    <mergeCell ref="A26:B26"/>
    <mergeCell ref="A31:H31"/>
    <mergeCell ref="A9:J9"/>
    <mergeCell ref="A13:J13"/>
    <mergeCell ref="A34:B34"/>
    <mergeCell ref="C34:J34"/>
    <mergeCell ref="A1:J1"/>
    <mergeCell ref="B2:F2"/>
    <mergeCell ref="B3:F3"/>
    <mergeCell ref="B4:F4"/>
    <mergeCell ref="I15:J33"/>
    <mergeCell ref="D23:F23"/>
    <mergeCell ref="A24:H24"/>
    <mergeCell ref="A30:H30"/>
    <mergeCell ref="A35:J35"/>
    <mergeCell ref="A36:J36"/>
    <mergeCell ref="A37:J37"/>
    <mergeCell ref="A38:J38"/>
    <mergeCell ref="A43:J43"/>
    <mergeCell ref="A44:J44"/>
    <mergeCell ref="A45:J45"/>
    <mergeCell ref="E22:G22"/>
    <mergeCell ref="A32:B32"/>
    <mergeCell ref="C32:H32"/>
    <mergeCell ref="A39:J39"/>
    <mergeCell ref="A40:J40"/>
    <mergeCell ref="A41:J41"/>
    <mergeCell ref="A42:J4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21" t="s">
        <v>0</v>
      </c>
      <c r="B1" s="21"/>
      <c r="C1" s="21"/>
      <c r="D1" s="21"/>
      <c r="E1" s="21"/>
      <c r="F1" s="21"/>
      <c r="G1" s="21"/>
      <c r="H1" s="21"/>
      <c r="I1" s="21"/>
      <c r="J1" s="21"/>
    </row>
    <row r="2" spans="1:33" ht="12.75">
      <c r="A2" s="1" t="s">
        <v>1</v>
      </c>
      <c r="B2" s="22" t="s">
        <v>255</v>
      </c>
      <c r="C2" s="22"/>
      <c r="D2" s="22"/>
      <c r="E2" s="22"/>
      <c r="F2" s="22"/>
      <c r="G2" s="1" t="s">
        <v>2</v>
      </c>
      <c r="H2" s="2" t="s">
        <v>70</v>
      </c>
      <c r="Q2" t="s">
        <v>3</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4</v>
      </c>
      <c r="B3" s="22" t="s">
        <v>142</v>
      </c>
      <c r="C3" s="22"/>
      <c r="D3" s="22"/>
      <c r="E3" s="22"/>
      <c r="F3" s="22"/>
      <c r="G3" s="1" t="s">
        <v>5</v>
      </c>
      <c r="H3" s="2" t="s">
        <v>76</v>
      </c>
      <c r="Q3" t="s">
        <v>6</v>
      </c>
      <c r="R3">
        <v>8</v>
      </c>
      <c r="S3">
        <v>4</v>
      </c>
      <c r="T3">
        <v>2</v>
      </c>
      <c r="U3">
        <v>0</v>
      </c>
      <c r="V3">
        <v>-2</v>
      </c>
      <c r="W3">
        <v>-4</v>
      </c>
      <c r="X3">
        <v>-6</v>
      </c>
      <c r="Y3">
        <v>-8</v>
      </c>
      <c r="Z3">
        <v>-10</v>
      </c>
      <c r="AA3">
        <v>-12</v>
      </c>
      <c r="AB3">
        <v>-14</v>
      </c>
      <c r="AC3">
        <v>-16</v>
      </c>
      <c r="AD3">
        <v>-18</v>
      </c>
      <c r="AE3">
        <v>-20</v>
      </c>
      <c r="AF3">
        <v>-22</v>
      </c>
      <c r="AG3">
        <v>-24</v>
      </c>
    </row>
    <row r="4" spans="1:33" ht="12.75">
      <c r="A4" s="1" t="s">
        <v>7</v>
      </c>
      <c r="B4" s="23">
        <v>0</v>
      </c>
      <c r="C4" s="23"/>
      <c r="D4" s="23"/>
      <c r="E4" s="23"/>
      <c r="F4" s="23"/>
      <c r="G4" s="1" t="s">
        <v>8</v>
      </c>
      <c r="H4" s="3">
        <v>6</v>
      </c>
      <c r="I4" s="4" t="s">
        <v>9</v>
      </c>
      <c r="J4" s="3">
        <v>31</v>
      </c>
      <c r="Q4" t="s">
        <v>10</v>
      </c>
      <c r="R4">
        <v>1</v>
      </c>
      <c r="S4" t="s">
        <v>11</v>
      </c>
      <c r="T4" t="s">
        <v>12</v>
      </c>
      <c r="U4" t="s">
        <v>13</v>
      </c>
      <c r="V4" t="s">
        <v>14</v>
      </c>
      <c r="W4" t="s">
        <v>15</v>
      </c>
      <c r="X4" t="s">
        <v>16</v>
      </c>
      <c r="Y4" t="s">
        <v>17</v>
      </c>
      <c r="Z4" t="s">
        <v>18</v>
      </c>
      <c r="AA4" t="s">
        <v>19</v>
      </c>
      <c r="AB4" t="s">
        <v>20</v>
      </c>
      <c r="AC4" t="s">
        <v>21</v>
      </c>
      <c r="AD4" t="s">
        <v>22</v>
      </c>
      <c r="AE4" t="s">
        <v>23</v>
      </c>
      <c r="AF4" t="s">
        <v>24</v>
      </c>
      <c r="AG4" t="s">
        <v>25</v>
      </c>
    </row>
    <row r="5" spans="1:49" ht="12.75">
      <c r="A5" s="1" t="s">
        <v>26</v>
      </c>
      <c r="B5" s="30"/>
      <c r="C5" s="30"/>
      <c r="D5" s="30"/>
      <c r="E5" s="30"/>
      <c r="F5" s="30"/>
      <c r="G5" s="1" t="s">
        <v>27</v>
      </c>
      <c r="H5" s="22" t="s">
        <v>170</v>
      </c>
      <c r="I5" s="22"/>
      <c r="J5" s="22"/>
      <c r="Q5" t="s">
        <v>28</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17" t="s">
        <v>141</v>
      </c>
      <c r="B6" s="17"/>
      <c r="C6" s="17"/>
      <c r="D6" s="17"/>
      <c r="E6" s="17"/>
      <c r="F6" s="17"/>
      <c r="G6" s="17"/>
      <c r="H6" s="17"/>
      <c r="I6" s="17"/>
      <c r="J6" s="17"/>
      <c r="Q6" t="s">
        <v>29</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17" t="s">
        <v>148</v>
      </c>
      <c r="B7" s="17"/>
      <c r="C7" s="17"/>
      <c r="D7" s="17"/>
      <c r="E7" s="17"/>
      <c r="F7" s="17"/>
      <c r="G7" s="17"/>
      <c r="H7" s="17"/>
      <c r="I7" s="17"/>
      <c r="J7" s="17"/>
      <c r="Q7" t="s">
        <v>30</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17" t="s">
        <v>159</v>
      </c>
      <c r="B8" s="17"/>
      <c r="C8" s="17"/>
      <c r="D8" s="17"/>
      <c r="E8" s="17"/>
      <c r="F8" s="17"/>
      <c r="G8" s="17"/>
      <c r="H8" s="17"/>
      <c r="I8" s="17"/>
      <c r="J8" s="17"/>
      <c r="Q8" t="s">
        <v>31</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17" t="s">
        <v>158</v>
      </c>
      <c r="B9" s="17"/>
      <c r="C9" s="17"/>
      <c r="D9" s="17"/>
      <c r="E9" s="17"/>
      <c r="F9" s="17"/>
      <c r="G9" s="17"/>
      <c r="H9" s="17"/>
      <c r="I9" s="17"/>
      <c r="J9" s="17"/>
      <c r="Q9" t="s">
        <v>32</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17" t="s">
        <v>157</v>
      </c>
      <c r="B10" s="17"/>
      <c r="C10" s="17"/>
      <c r="D10" s="17"/>
      <c r="E10" s="17"/>
      <c r="F10" s="17"/>
      <c r="G10" s="17"/>
      <c r="H10" s="17"/>
      <c r="I10" s="17"/>
      <c r="J10" s="17"/>
      <c r="Q10" t="s">
        <v>33</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17" t="s">
        <v>160</v>
      </c>
      <c r="B11" s="17"/>
      <c r="C11" s="17"/>
      <c r="D11" s="17"/>
      <c r="E11" s="17"/>
      <c r="F11" s="17"/>
      <c r="G11" s="17"/>
      <c r="H11" s="17"/>
      <c r="I11" s="17"/>
      <c r="J11" s="17"/>
      <c r="Q11" t="s">
        <v>34</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17" t="s">
        <v>161</v>
      </c>
      <c r="B12" s="17"/>
      <c r="C12" s="17"/>
      <c r="D12" s="17"/>
      <c r="E12" s="17"/>
      <c r="F12" s="17"/>
      <c r="G12" s="17"/>
      <c r="H12" s="17"/>
      <c r="I12" s="17"/>
      <c r="J12" s="17"/>
      <c r="Q12" t="s">
        <v>35</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17" t="s">
        <v>172</v>
      </c>
      <c r="B13" s="17"/>
      <c r="C13" s="17"/>
      <c r="D13" s="17"/>
      <c r="E13" s="17"/>
      <c r="F13" s="17"/>
      <c r="G13" s="17"/>
      <c r="H13" s="17"/>
      <c r="I13" s="17"/>
      <c r="J13" s="17"/>
      <c r="Q13" t="s">
        <v>36</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17" t="s">
        <v>171</v>
      </c>
      <c r="B14" s="17"/>
      <c r="C14" s="17"/>
      <c r="D14" s="17"/>
      <c r="E14" s="17"/>
      <c r="F14" s="17"/>
      <c r="G14" s="17"/>
      <c r="H14" s="17"/>
      <c r="I14" s="36"/>
      <c r="J14" s="36"/>
      <c r="Q14" t="s">
        <v>37</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3</v>
      </c>
      <c r="B15" s="3">
        <v>105</v>
      </c>
      <c r="C15" s="37" t="s">
        <v>38</v>
      </c>
      <c r="D15" s="37"/>
      <c r="E15" s="35">
        <f>ROUNDUP(B15/50,0)</f>
        <v>3</v>
      </c>
      <c r="F15" s="35"/>
      <c r="G15" s="1" t="s">
        <v>39</v>
      </c>
      <c r="H15" s="5">
        <f>HLOOKUP(B15,R2:AG3,2,TRUE)</f>
        <v>2</v>
      </c>
      <c r="I15" s="24"/>
      <c r="J15" s="25"/>
      <c r="Q15" t="s">
        <v>40</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41</v>
      </c>
      <c r="B16" s="3">
        <v>13</v>
      </c>
      <c r="C16" s="30"/>
      <c r="D16" s="30"/>
      <c r="E16" s="18" t="s">
        <v>42</v>
      </c>
      <c r="F16" s="18"/>
      <c r="G16" s="3">
        <v>15</v>
      </c>
      <c r="I16" s="26"/>
      <c r="J16" s="27"/>
    </row>
    <row r="17" spans="1:40" ht="12.75">
      <c r="A17" s="1" t="s">
        <v>43</v>
      </c>
      <c r="B17" s="3">
        <v>33</v>
      </c>
      <c r="C17" s="30"/>
      <c r="D17" s="30"/>
      <c r="E17" s="18" t="s">
        <v>44</v>
      </c>
      <c r="F17" s="18"/>
      <c r="G17" s="3">
        <v>18</v>
      </c>
      <c r="I17" s="26"/>
      <c r="J17" s="27"/>
      <c r="Q17" t="s">
        <v>45</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46</v>
      </c>
      <c r="B18" s="3">
        <v>15</v>
      </c>
      <c r="C18" s="30"/>
      <c r="D18" s="30"/>
      <c r="E18" s="18" t="s">
        <v>47</v>
      </c>
      <c r="F18" s="18"/>
      <c r="G18" s="5">
        <f>HLOOKUP(B18,R17:AN18,2,TRUE)</f>
        <v>2</v>
      </c>
      <c r="H18" s="8"/>
      <c r="I18" s="26"/>
      <c r="J18" s="27"/>
      <c r="Q18" t="s">
        <v>48</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49</v>
      </c>
      <c r="B19">
        <f>HLOOKUP(B16,R5:AW15,2,TRUE)</f>
        <v>1.2</v>
      </c>
      <c r="C19">
        <f>HLOOKUP(G16,R5:AW15,3,TRUE)</f>
        <v>1.8</v>
      </c>
      <c r="D19">
        <f>HLOOKUP(G17,R5:AW15,5,TRUE)</f>
        <v>1.3</v>
      </c>
      <c r="E19">
        <f>HLOOKUP(B17,R5:AW15,9,TRUE)</f>
        <v>3.4</v>
      </c>
      <c r="F19" s="9">
        <f>PRODUCT(B19:E19)</f>
        <v>9.5472</v>
      </c>
      <c r="G19" s="1" t="s">
        <v>50</v>
      </c>
      <c r="H19" s="10">
        <f>(F19*E15)+0.49</f>
        <v>29.1316</v>
      </c>
      <c r="I19" s="26"/>
      <c r="J19" s="27"/>
    </row>
    <row r="20" spans="1:10" ht="12.75">
      <c r="A20" s="1" t="s">
        <v>51</v>
      </c>
      <c r="B20" s="5">
        <f>HLOOKUP(G17,R5:AW15,6,TRUE)+HLOOKUP(B17,R5:AW15,10,TRUE)</f>
        <v>5</v>
      </c>
      <c r="E20" s="21" t="s">
        <v>52</v>
      </c>
      <c r="F20" s="21"/>
      <c r="G20" s="11">
        <f>E15*HLOOKUP(G16,R5:AW15,4,TRUE)</f>
        <v>1.2000000000000002</v>
      </c>
      <c r="I20" s="26"/>
      <c r="J20" s="27"/>
    </row>
    <row r="21" spans="1:10" ht="12.75">
      <c r="A21" s="1" t="s">
        <v>53</v>
      </c>
      <c r="B21" s="5">
        <f>HLOOKUP(B17,R5:AW15,11,TRUE)</f>
        <v>6</v>
      </c>
      <c r="F21" s="1" t="s">
        <v>54</v>
      </c>
      <c r="G21" s="5">
        <f>SUM(B16:B17,G16:G17)</f>
        <v>79</v>
      </c>
      <c r="I21" s="26"/>
      <c r="J21" s="27"/>
    </row>
    <row r="22" spans="1:10" ht="12.75">
      <c r="A22" s="18" t="s">
        <v>55</v>
      </c>
      <c r="B22" s="18"/>
      <c r="C22" s="34">
        <f>((B16/10)^3+(G16/10))*(B15/2)</f>
        <v>194.09250000000003</v>
      </c>
      <c r="D22" s="34"/>
      <c r="E22" s="18" t="s">
        <v>56</v>
      </c>
      <c r="F22" s="18"/>
      <c r="G22" s="18"/>
      <c r="H22" t="str">
        <f>HLOOKUP(C22,R2:AG4,3,TRUE)</f>
        <v>1d4</v>
      </c>
      <c r="I22" s="26"/>
      <c r="J22" s="27"/>
    </row>
    <row r="23" spans="1:10" ht="12.75">
      <c r="A23" s="18" t="s">
        <v>57</v>
      </c>
      <c r="B23" s="18"/>
      <c r="C23">
        <f>SUM(B16:B17,G16)</f>
        <v>61</v>
      </c>
      <c r="D23" s="30" t="s">
        <v>58</v>
      </c>
      <c r="E23" s="30"/>
      <c r="F23" s="30"/>
      <c r="G23" s="22"/>
      <c r="H23" s="33"/>
      <c r="I23" s="26"/>
      <c r="J23" s="27"/>
    </row>
    <row r="24" spans="1:10" ht="12.75">
      <c r="A24" s="22"/>
      <c r="B24" s="31"/>
      <c r="C24" s="31"/>
      <c r="D24" s="31"/>
      <c r="E24" s="31"/>
      <c r="F24" s="31"/>
      <c r="G24" s="31"/>
      <c r="H24" s="31"/>
      <c r="I24" s="26"/>
      <c r="J24" s="27"/>
    </row>
    <row r="25" spans="1:10" ht="12.75">
      <c r="A25" s="1" t="s">
        <v>59</v>
      </c>
      <c r="B25">
        <f>HLOOKUP(G17,R5:AW15,7,TRUE)</f>
        <v>14</v>
      </c>
      <c r="D25" t="s">
        <v>60</v>
      </c>
      <c r="E25" s="18" t="s">
        <v>61</v>
      </c>
      <c r="F25" s="18"/>
      <c r="G25" s="9">
        <f>HLOOKUP(G17,R5:AW15,8,TRUE)</f>
        <v>18</v>
      </c>
      <c r="H25" t="s">
        <v>60</v>
      </c>
      <c r="I25" s="26"/>
      <c r="J25" s="27"/>
    </row>
    <row r="26" spans="1:10" ht="12.75">
      <c r="A26" s="18" t="s">
        <v>62</v>
      </c>
      <c r="B26" s="18"/>
      <c r="C26">
        <f>(G17/10)*H4</f>
        <v>10.8</v>
      </c>
      <c r="E26" s="40" t="s">
        <v>63</v>
      </c>
      <c r="F26" s="40"/>
      <c r="G26" s="12">
        <v>3500</v>
      </c>
      <c r="I26" s="26"/>
      <c r="J26" s="27"/>
    </row>
    <row r="27" spans="1:10" ht="12.75">
      <c r="A27" s="1" t="s">
        <v>64</v>
      </c>
      <c r="B27">
        <f>G17*3</f>
        <v>54</v>
      </c>
      <c r="C27" s="13" t="s">
        <v>60</v>
      </c>
      <c r="D27" s="32"/>
      <c r="E27" s="32"/>
      <c r="F27" s="32"/>
      <c r="G27" s="32"/>
      <c r="H27" s="32"/>
      <c r="I27" s="26"/>
      <c r="J27" s="27"/>
    </row>
    <row r="28" spans="1:10" ht="12.75">
      <c r="A28" s="18" t="s">
        <v>65</v>
      </c>
      <c r="B28" s="18"/>
      <c r="C28" s="18"/>
      <c r="D28" s="19" t="s">
        <v>233</v>
      </c>
      <c r="E28" s="19"/>
      <c r="F28" s="19"/>
      <c r="G28" s="19"/>
      <c r="H28" s="19"/>
      <c r="I28" s="26"/>
      <c r="J28" s="27"/>
    </row>
    <row r="29" spans="1:10" ht="12.75">
      <c r="A29" s="17" t="s">
        <v>163</v>
      </c>
      <c r="B29" s="17"/>
      <c r="C29" s="17"/>
      <c r="D29" s="17"/>
      <c r="E29" s="17"/>
      <c r="F29" s="17"/>
      <c r="G29" s="17"/>
      <c r="H29" s="17"/>
      <c r="I29" s="26"/>
      <c r="J29" s="27"/>
    </row>
    <row r="30" spans="1:10" ht="12.75">
      <c r="A30" s="19" t="s">
        <v>164</v>
      </c>
      <c r="B30" s="19"/>
      <c r="C30" s="19"/>
      <c r="D30" s="19"/>
      <c r="E30" s="19"/>
      <c r="F30" s="19"/>
      <c r="G30" s="19"/>
      <c r="H30" s="19"/>
      <c r="I30" s="26"/>
      <c r="J30" s="27"/>
    </row>
    <row r="31" spans="1:10" ht="12.75">
      <c r="A31" s="19" t="s">
        <v>165</v>
      </c>
      <c r="B31" s="19"/>
      <c r="C31" s="19"/>
      <c r="D31" s="19"/>
      <c r="E31" s="19"/>
      <c r="F31" s="19"/>
      <c r="G31" s="19"/>
      <c r="H31" s="19"/>
      <c r="I31" s="26"/>
      <c r="J31" s="27"/>
    </row>
    <row r="32" spans="1:10" ht="12.75">
      <c r="A32" s="18" t="s">
        <v>66</v>
      </c>
      <c r="B32" s="18"/>
      <c r="C32" s="19" t="s">
        <v>72</v>
      </c>
      <c r="D32" s="19"/>
      <c r="E32" s="19"/>
      <c r="F32" s="19"/>
      <c r="G32" s="19"/>
      <c r="H32" s="20"/>
      <c r="I32" s="26"/>
      <c r="J32" s="27"/>
    </row>
    <row r="33" spans="1:10" ht="13.5" thickBot="1">
      <c r="A33" s="30" t="s">
        <v>67</v>
      </c>
      <c r="B33" s="30"/>
      <c r="C33" s="14">
        <v>0</v>
      </c>
      <c r="D33" t="s">
        <v>68</v>
      </c>
      <c r="E33" s="41"/>
      <c r="F33" s="41"/>
      <c r="G33" s="41"/>
      <c r="H33" s="42"/>
      <c r="I33" s="28"/>
      <c r="J33" s="29"/>
    </row>
    <row r="34" spans="1:10" ht="12.75">
      <c r="A34" s="18" t="s">
        <v>69</v>
      </c>
      <c r="B34" s="18"/>
      <c r="C34" s="17" t="s">
        <v>162</v>
      </c>
      <c r="D34" s="17"/>
      <c r="E34" s="17"/>
      <c r="F34" s="17"/>
      <c r="G34" s="17"/>
      <c r="H34" s="17"/>
      <c r="I34" s="17"/>
      <c r="J34" s="17"/>
    </row>
    <row r="35" spans="1:10" ht="12.75">
      <c r="A35" s="17" t="s">
        <v>256</v>
      </c>
      <c r="B35" s="17"/>
      <c r="C35" s="17"/>
      <c r="D35" s="17"/>
      <c r="E35" s="17"/>
      <c r="F35" s="17"/>
      <c r="G35" s="17"/>
      <c r="H35" s="17"/>
      <c r="I35" s="17"/>
      <c r="J35" s="17"/>
    </row>
    <row r="36" spans="1:10" ht="12.75">
      <c r="A36" s="19" t="s">
        <v>257</v>
      </c>
      <c r="B36" s="19"/>
      <c r="C36" s="19"/>
      <c r="D36" s="19"/>
      <c r="E36" s="19"/>
      <c r="F36" s="19"/>
      <c r="G36" s="19"/>
      <c r="H36" s="19"/>
      <c r="I36" s="19"/>
      <c r="J36" s="19"/>
    </row>
    <row r="37" spans="1:10" ht="12.75">
      <c r="A37" s="17" t="s">
        <v>258</v>
      </c>
      <c r="B37" s="17"/>
      <c r="C37" s="17"/>
      <c r="D37" s="17"/>
      <c r="E37" s="17"/>
      <c r="F37" s="17"/>
      <c r="G37" s="17"/>
      <c r="H37" s="17"/>
      <c r="I37" s="17"/>
      <c r="J37" s="17"/>
    </row>
    <row r="38" spans="1:10" ht="12.75">
      <c r="A38" s="17" t="s">
        <v>166</v>
      </c>
      <c r="B38" s="17"/>
      <c r="C38" s="17"/>
      <c r="D38" s="17"/>
      <c r="E38" s="17"/>
      <c r="F38" s="17"/>
      <c r="G38" s="17"/>
      <c r="H38" s="17"/>
      <c r="I38" s="17"/>
      <c r="J38" s="17"/>
    </row>
    <row r="39" spans="1:10" ht="12.75">
      <c r="A39" s="17" t="s">
        <v>167</v>
      </c>
      <c r="B39" s="17"/>
      <c r="C39" s="17"/>
      <c r="D39" s="17"/>
      <c r="E39" s="17"/>
      <c r="F39" s="17"/>
      <c r="G39" s="17"/>
      <c r="H39" s="17"/>
      <c r="I39" s="17"/>
      <c r="J39" s="17"/>
    </row>
    <row r="40" spans="1:10" ht="12.75">
      <c r="A40" s="17" t="s">
        <v>259</v>
      </c>
      <c r="B40" s="17"/>
      <c r="C40" s="17"/>
      <c r="D40" s="17"/>
      <c r="E40" s="17"/>
      <c r="F40" s="17"/>
      <c r="G40" s="17"/>
      <c r="H40" s="17"/>
      <c r="I40" s="17"/>
      <c r="J40" s="17"/>
    </row>
    <row r="41" spans="1:10" ht="12.75">
      <c r="A41" s="17" t="s">
        <v>186</v>
      </c>
      <c r="B41" s="17"/>
      <c r="C41" s="17"/>
      <c r="D41" s="17"/>
      <c r="E41" s="17"/>
      <c r="F41" s="17"/>
      <c r="G41" s="17"/>
      <c r="H41" s="17"/>
      <c r="I41" s="17"/>
      <c r="J41" s="17"/>
    </row>
    <row r="42" spans="1:10" ht="12.75">
      <c r="A42" s="17" t="s">
        <v>185</v>
      </c>
      <c r="B42" s="17"/>
      <c r="C42" s="17"/>
      <c r="D42" s="17"/>
      <c r="E42" s="17"/>
      <c r="F42" s="17"/>
      <c r="G42" s="17"/>
      <c r="H42" s="17"/>
      <c r="I42" s="17"/>
      <c r="J42" s="17"/>
    </row>
    <row r="43" spans="1:10" ht="12.75">
      <c r="A43" s="17" t="s">
        <v>168</v>
      </c>
      <c r="B43" s="17"/>
      <c r="C43" s="17"/>
      <c r="D43" s="17"/>
      <c r="E43" s="17"/>
      <c r="F43" s="17"/>
      <c r="G43" s="17"/>
      <c r="H43" s="17"/>
      <c r="I43" s="17"/>
      <c r="J43" s="17"/>
    </row>
    <row r="44" spans="1:10" ht="12.75">
      <c r="A44" s="17" t="s">
        <v>169</v>
      </c>
      <c r="B44" s="17"/>
      <c r="C44" s="17"/>
      <c r="D44" s="17"/>
      <c r="E44" s="17"/>
      <c r="F44" s="17"/>
      <c r="G44" s="17"/>
      <c r="H44" s="17"/>
      <c r="I44" s="17"/>
      <c r="J44" s="17"/>
    </row>
    <row r="45" spans="1:10" ht="12.75">
      <c r="A45" s="17"/>
      <c r="B45" s="17"/>
      <c r="C45" s="17"/>
      <c r="D45" s="17"/>
      <c r="E45" s="17"/>
      <c r="F45" s="17"/>
      <c r="G45" s="17"/>
      <c r="H45" s="17"/>
      <c r="I45" s="17"/>
      <c r="J45" s="17"/>
    </row>
    <row r="46" spans="1:10" ht="12.75">
      <c r="A46" s="38" t="s">
        <v>71</v>
      </c>
      <c r="B46" s="39"/>
      <c r="C46" s="39"/>
      <c r="D46" s="39"/>
      <c r="E46" s="39"/>
      <c r="F46" s="39"/>
      <c r="G46" s="39"/>
      <c r="H46" s="39"/>
      <c r="I46" s="39"/>
      <c r="J46" s="39"/>
    </row>
  </sheetData>
  <mergeCells count="59">
    <mergeCell ref="A46:J46"/>
    <mergeCell ref="E26:F26"/>
    <mergeCell ref="C17:D17"/>
    <mergeCell ref="C18:D18"/>
    <mergeCell ref="E17:F17"/>
    <mergeCell ref="A33:B33"/>
    <mergeCell ref="E33:H33"/>
    <mergeCell ref="A28:C28"/>
    <mergeCell ref="D28:H28"/>
    <mergeCell ref="A29:H29"/>
    <mergeCell ref="H5:J5"/>
    <mergeCell ref="A14:J14"/>
    <mergeCell ref="C15:D15"/>
    <mergeCell ref="C16:D16"/>
    <mergeCell ref="A6:J6"/>
    <mergeCell ref="A7:J7"/>
    <mergeCell ref="A8:J8"/>
    <mergeCell ref="A10:J10"/>
    <mergeCell ref="A11:J11"/>
    <mergeCell ref="A12:J12"/>
    <mergeCell ref="B5:F5"/>
    <mergeCell ref="D27:H27"/>
    <mergeCell ref="E20:F20"/>
    <mergeCell ref="A22:B22"/>
    <mergeCell ref="A23:B23"/>
    <mergeCell ref="G23:H23"/>
    <mergeCell ref="C22:D22"/>
    <mergeCell ref="E15:F15"/>
    <mergeCell ref="E16:F16"/>
    <mergeCell ref="E18:F18"/>
    <mergeCell ref="E25:F25"/>
    <mergeCell ref="A26:B26"/>
    <mergeCell ref="A31:H31"/>
    <mergeCell ref="A9:J9"/>
    <mergeCell ref="A13:J13"/>
    <mergeCell ref="A34:B34"/>
    <mergeCell ref="C34:J34"/>
    <mergeCell ref="A1:J1"/>
    <mergeCell ref="B2:F2"/>
    <mergeCell ref="B3:F3"/>
    <mergeCell ref="B4:F4"/>
    <mergeCell ref="I15:J33"/>
    <mergeCell ref="D23:F23"/>
    <mergeCell ref="A24:H24"/>
    <mergeCell ref="A30:H30"/>
    <mergeCell ref="A35:J35"/>
    <mergeCell ref="A36:J36"/>
    <mergeCell ref="A37:J37"/>
    <mergeCell ref="A38:J38"/>
    <mergeCell ref="A43:J43"/>
    <mergeCell ref="A44:J44"/>
    <mergeCell ref="A45:J45"/>
    <mergeCell ref="E22:G22"/>
    <mergeCell ref="A32:B32"/>
    <mergeCell ref="C32:H32"/>
    <mergeCell ref="A39:J39"/>
    <mergeCell ref="A40:J40"/>
    <mergeCell ref="A41:J41"/>
    <mergeCell ref="A42:J4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21" t="s">
        <v>0</v>
      </c>
      <c r="B1" s="21"/>
      <c r="C1" s="21"/>
      <c r="D1" s="21"/>
      <c r="E1" s="21"/>
      <c r="F1" s="21"/>
      <c r="G1" s="21"/>
      <c r="H1" s="21"/>
      <c r="I1" s="21"/>
      <c r="J1" s="21"/>
    </row>
    <row r="2" spans="1:33" ht="12.75">
      <c r="A2" s="1" t="s">
        <v>1</v>
      </c>
      <c r="B2" s="22" t="s">
        <v>146</v>
      </c>
      <c r="C2" s="22"/>
      <c r="D2" s="22"/>
      <c r="E2" s="22"/>
      <c r="F2" s="22"/>
      <c r="G2" s="1" t="s">
        <v>2</v>
      </c>
      <c r="H2" s="2" t="s">
        <v>70</v>
      </c>
      <c r="Q2" t="s">
        <v>3</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4</v>
      </c>
      <c r="B3" s="22" t="s">
        <v>144</v>
      </c>
      <c r="C3" s="22"/>
      <c r="D3" s="22"/>
      <c r="E3" s="22"/>
      <c r="F3" s="22"/>
      <c r="G3" s="1" t="s">
        <v>5</v>
      </c>
      <c r="H3" s="2" t="s">
        <v>76</v>
      </c>
      <c r="Q3" t="s">
        <v>6</v>
      </c>
      <c r="R3">
        <v>8</v>
      </c>
      <c r="S3">
        <v>4</v>
      </c>
      <c r="T3">
        <v>2</v>
      </c>
      <c r="U3">
        <v>0</v>
      </c>
      <c r="V3">
        <v>-2</v>
      </c>
      <c r="W3">
        <v>-4</v>
      </c>
      <c r="X3">
        <v>-6</v>
      </c>
      <c r="Y3">
        <v>-8</v>
      </c>
      <c r="Z3">
        <v>-10</v>
      </c>
      <c r="AA3">
        <v>-12</v>
      </c>
      <c r="AB3">
        <v>-14</v>
      </c>
      <c r="AC3">
        <v>-16</v>
      </c>
      <c r="AD3">
        <v>-18</v>
      </c>
      <c r="AE3">
        <v>-20</v>
      </c>
      <c r="AF3">
        <v>-22</v>
      </c>
      <c r="AG3">
        <v>-24</v>
      </c>
    </row>
    <row r="4" spans="1:33" ht="12.75">
      <c r="A4" s="1" t="s">
        <v>7</v>
      </c>
      <c r="B4" s="23">
        <v>0</v>
      </c>
      <c r="C4" s="23"/>
      <c r="D4" s="23"/>
      <c r="E4" s="23"/>
      <c r="F4" s="23"/>
      <c r="G4" s="1" t="s">
        <v>8</v>
      </c>
      <c r="H4" s="3">
        <v>4</v>
      </c>
      <c r="I4" s="4" t="s">
        <v>9</v>
      </c>
      <c r="J4" s="3">
        <v>27</v>
      </c>
      <c r="Q4" t="s">
        <v>10</v>
      </c>
      <c r="R4">
        <v>1</v>
      </c>
      <c r="S4" t="s">
        <v>11</v>
      </c>
      <c r="T4" t="s">
        <v>12</v>
      </c>
      <c r="U4" t="s">
        <v>13</v>
      </c>
      <c r="V4" t="s">
        <v>14</v>
      </c>
      <c r="W4" t="s">
        <v>15</v>
      </c>
      <c r="X4" t="s">
        <v>16</v>
      </c>
      <c r="Y4" t="s">
        <v>17</v>
      </c>
      <c r="Z4" t="s">
        <v>18</v>
      </c>
      <c r="AA4" t="s">
        <v>19</v>
      </c>
      <c r="AB4" t="s">
        <v>20</v>
      </c>
      <c r="AC4" t="s">
        <v>21</v>
      </c>
      <c r="AD4" t="s">
        <v>22</v>
      </c>
      <c r="AE4" t="s">
        <v>23</v>
      </c>
      <c r="AF4" t="s">
        <v>24</v>
      </c>
      <c r="AG4" t="s">
        <v>25</v>
      </c>
    </row>
    <row r="5" spans="1:49" ht="12.75">
      <c r="A5" s="1" t="s">
        <v>26</v>
      </c>
      <c r="B5" s="30"/>
      <c r="C5" s="30"/>
      <c r="D5" s="30"/>
      <c r="E5" s="30"/>
      <c r="F5" s="30"/>
      <c r="G5" s="1" t="s">
        <v>27</v>
      </c>
      <c r="H5" s="22" t="s">
        <v>132</v>
      </c>
      <c r="I5" s="22"/>
      <c r="J5" s="22"/>
      <c r="Q5" t="s">
        <v>28</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17" t="s">
        <v>133</v>
      </c>
      <c r="B6" s="17"/>
      <c r="C6" s="17"/>
      <c r="D6" s="17"/>
      <c r="E6" s="17"/>
      <c r="F6" s="17"/>
      <c r="G6" s="17"/>
      <c r="H6" s="17"/>
      <c r="I6" s="17"/>
      <c r="J6" s="17"/>
      <c r="Q6" t="s">
        <v>29</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17" t="s">
        <v>184</v>
      </c>
      <c r="B7" s="17"/>
      <c r="C7" s="17"/>
      <c r="D7" s="17"/>
      <c r="E7" s="17"/>
      <c r="F7" s="17"/>
      <c r="G7" s="17"/>
      <c r="H7" s="17"/>
      <c r="I7" s="17"/>
      <c r="J7" s="17"/>
      <c r="Q7" t="s">
        <v>30</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17" t="s">
        <v>134</v>
      </c>
      <c r="B8" s="17"/>
      <c r="C8" s="17"/>
      <c r="D8" s="17"/>
      <c r="E8" s="17"/>
      <c r="F8" s="17"/>
      <c r="G8" s="17"/>
      <c r="H8" s="17"/>
      <c r="I8" s="17"/>
      <c r="J8" s="17"/>
      <c r="Q8" t="s">
        <v>31</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17" t="s">
        <v>135</v>
      </c>
      <c r="B9" s="17"/>
      <c r="C9" s="17"/>
      <c r="D9" s="17"/>
      <c r="E9" s="17"/>
      <c r="F9" s="17"/>
      <c r="G9" s="17"/>
      <c r="H9" s="17"/>
      <c r="I9" s="17"/>
      <c r="J9" s="17"/>
      <c r="Q9" t="s">
        <v>32</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17" t="s">
        <v>136</v>
      </c>
      <c r="B10" s="17"/>
      <c r="C10" s="17"/>
      <c r="D10" s="17"/>
      <c r="E10" s="17"/>
      <c r="F10" s="17"/>
      <c r="G10" s="17"/>
      <c r="H10" s="17"/>
      <c r="I10" s="17"/>
      <c r="J10" s="17"/>
      <c r="Q10" t="s">
        <v>33</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17" t="s">
        <v>137</v>
      </c>
      <c r="B11" s="17"/>
      <c r="C11" s="17"/>
      <c r="D11" s="17"/>
      <c r="E11" s="17"/>
      <c r="F11" s="17"/>
      <c r="G11" s="17"/>
      <c r="H11" s="17"/>
      <c r="I11" s="17"/>
      <c r="J11" s="17"/>
      <c r="Q11" t="s">
        <v>34</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17" t="s">
        <v>173</v>
      </c>
      <c r="B12" s="17"/>
      <c r="C12" s="17"/>
      <c r="D12" s="17"/>
      <c r="E12" s="17"/>
      <c r="F12" s="17"/>
      <c r="G12" s="17"/>
      <c r="H12" s="17"/>
      <c r="I12" s="17"/>
      <c r="J12" s="17"/>
      <c r="Q12" t="s">
        <v>35</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17"/>
      <c r="B13" s="17"/>
      <c r="C13" s="17"/>
      <c r="D13" s="17"/>
      <c r="E13" s="17"/>
      <c r="F13" s="17"/>
      <c r="G13" s="17"/>
      <c r="H13" s="17"/>
      <c r="I13" s="17"/>
      <c r="J13" s="17"/>
      <c r="Q13" t="s">
        <v>36</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17"/>
      <c r="B14" s="17"/>
      <c r="C14" s="17"/>
      <c r="D14" s="17"/>
      <c r="E14" s="17"/>
      <c r="F14" s="17"/>
      <c r="G14" s="17"/>
      <c r="H14" s="17"/>
      <c r="I14" s="36"/>
      <c r="J14" s="36"/>
      <c r="Q14" t="s">
        <v>37</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3</v>
      </c>
      <c r="B15" s="3">
        <v>165</v>
      </c>
      <c r="C15" s="37" t="s">
        <v>38</v>
      </c>
      <c r="D15" s="37"/>
      <c r="E15" s="35">
        <f>ROUNDUP(B15/50,0)</f>
        <v>4</v>
      </c>
      <c r="F15" s="35"/>
      <c r="G15" s="1" t="s">
        <v>39</v>
      </c>
      <c r="H15" s="5">
        <f>HLOOKUP(B15,R2:AG3,2,TRUE)</f>
        <v>0</v>
      </c>
      <c r="I15" s="24"/>
      <c r="J15" s="25"/>
      <c r="Q15" t="s">
        <v>40</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41</v>
      </c>
      <c r="B16" s="3">
        <v>43</v>
      </c>
      <c r="C16" s="30"/>
      <c r="D16" s="30"/>
      <c r="E16" s="18" t="s">
        <v>42</v>
      </c>
      <c r="F16" s="18"/>
      <c r="G16" s="3">
        <v>25</v>
      </c>
      <c r="I16" s="26"/>
      <c r="J16" s="27"/>
    </row>
    <row r="17" spans="1:40" ht="12.75">
      <c r="A17" s="1" t="s">
        <v>43</v>
      </c>
      <c r="B17" s="3">
        <v>20</v>
      </c>
      <c r="C17" s="30"/>
      <c r="D17" s="30"/>
      <c r="E17" s="18" t="s">
        <v>44</v>
      </c>
      <c r="F17" s="18"/>
      <c r="G17" s="3">
        <v>13</v>
      </c>
      <c r="I17" s="26"/>
      <c r="J17" s="27"/>
      <c r="Q17" t="s">
        <v>45</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46</v>
      </c>
      <c r="B18" s="3">
        <v>9</v>
      </c>
      <c r="C18" s="30"/>
      <c r="D18" s="30"/>
      <c r="E18" s="18" t="s">
        <v>47</v>
      </c>
      <c r="F18" s="18"/>
      <c r="G18" s="5">
        <f>HLOOKUP(B18,R17:AN18,2,TRUE)</f>
        <v>0</v>
      </c>
      <c r="H18" s="8"/>
      <c r="I18" s="26"/>
      <c r="J18" s="27"/>
      <c r="Q18" t="s">
        <v>48</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49</v>
      </c>
      <c r="B19">
        <f>HLOOKUP(B16,R5:AW15,2,TRUE)</f>
        <v>3.2</v>
      </c>
      <c r="C19">
        <f>HLOOKUP(G16,R5:AW15,3,TRUE)</f>
        <v>3</v>
      </c>
      <c r="D19">
        <f>HLOOKUP(G17,R5:AW15,5,TRUE)</f>
        <v>1.1</v>
      </c>
      <c r="E19">
        <f>HLOOKUP(B17,R5:AW15,9,TRUE)</f>
        <v>1.9</v>
      </c>
      <c r="F19" s="9">
        <f>PRODUCT(B19:E19)</f>
        <v>20.064000000000004</v>
      </c>
      <c r="G19" s="1" t="s">
        <v>50</v>
      </c>
      <c r="H19" s="10">
        <f>(F19*E15)+0.49</f>
        <v>80.74600000000001</v>
      </c>
      <c r="I19" s="26"/>
      <c r="J19" s="27"/>
    </row>
    <row r="20" spans="1:10" ht="12.75">
      <c r="A20" s="1" t="s">
        <v>51</v>
      </c>
      <c r="B20" s="5">
        <f>HLOOKUP(G17,R5:AW15,6,TRUE)+HLOOKUP(B17,R5:AW15,10,TRUE)</f>
        <v>2</v>
      </c>
      <c r="E20" s="21" t="s">
        <v>52</v>
      </c>
      <c r="F20" s="21"/>
      <c r="G20" s="11">
        <f>E15*HLOOKUP(G16,R5:AW15,4,TRUE)</f>
        <v>2.8</v>
      </c>
      <c r="I20" s="26"/>
      <c r="J20" s="27"/>
    </row>
    <row r="21" spans="1:10" ht="12.75">
      <c r="A21" s="1" t="s">
        <v>53</v>
      </c>
      <c r="B21" s="5">
        <f>HLOOKUP(B17,R5:AW15,11,TRUE)</f>
        <v>3</v>
      </c>
      <c r="F21" s="1" t="s">
        <v>54</v>
      </c>
      <c r="G21" s="5">
        <f>SUM(B16:B17,G16:G17)</f>
        <v>101</v>
      </c>
      <c r="I21" s="26"/>
      <c r="J21" s="27"/>
    </row>
    <row r="22" spans="1:10" ht="12.75">
      <c r="A22" s="18" t="s">
        <v>55</v>
      </c>
      <c r="B22" s="18"/>
      <c r="C22" s="34">
        <f>((B16/10)^3+(G16/10))*(B15/2)</f>
        <v>6765.577499999999</v>
      </c>
      <c r="D22" s="34"/>
      <c r="E22" s="18" t="s">
        <v>56</v>
      </c>
      <c r="F22" s="18"/>
      <c r="G22" s="18"/>
      <c r="H22" t="str">
        <f>HLOOKUP(C22,R2:AG4,3,TRUE)</f>
        <v>2d8</v>
      </c>
      <c r="I22" s="26"/>
      <c r="J22" s="27"/>
    </row>
    <row r="23" spans="1:10" ht="12.75">
      <c r="A23" s="18" t="s">
        <v>57</v>
      </c>
      <c r="B23" s="18"/>
      <c r="C23">
        <f>SUM(B16:B17,G16)</f>
        <v>88</v>
      </c>
      <c r="D23" s="30" t="s">
        <v>58</v>
      </c>
      <c r="E23" s="30"/>
      <c r="F23" s="30"/>
      <c r="G23" s="22"/>
      <c r="H23" s="33"/>
      <c r="I23" s="26"/>
      <c r="J23" s="27"/>
    </row>
    <row r="24" spans="1:10" ht="12.75">
      <c r="A24" s="22"/>
      <c r="B24" s="31"/>
      <c r="C24" s="31"/>
      <c r="D24" s="31"/>
      <c r="E24" s="31"/>
      <c r="F24" s="31"/>
      <c r="G24" s="31"/>
      <c r="H24" s="31"/>
      <c r="I24" s="26"/>
      <c r="J24" s="27"/>
    </row>
    <row r="25" spans="1:10" ht="12.75">
      <c r="A25" s="1" t="s">
        <v>59</v>
      </c>
      <c r="B25">
        <f>HLOOKUP(G17,R5:AW15,7,TRUE)</f>
        <v>10</v>
      </c>
      <c r="D25" t="s">
        <v>60</v>
      </c>
      <c r="E25" s="18" t="s">
        <v>61</v>
      </c>
      <c r="F25" s="18"/>
      <c r="G25" s="9">
        <f>HLOOKUP(G17,R5:AW15,8,TRUE)</f>
        <v>14</v>
      </c>
      <c r="H25" t="s">
        <v>60</v>
      </c>
      <c r="I25" s="26"/>
      <c r="J25" s="27"/>
    </row>
    <row r="26" spans="1:10" ht="12.75">
      <c r="A26" s="18" t="s">
        <v>62</v>
      </c>
      <c r="B26" s="18"/>
      <c r="C26">
        <f>(G17/10)*H4</f>
        <v>5.2</v>
      </c>
      <c r="E26" s="40" t="s">
        <v>63</v>
      </c>
      <c r="F26" s="40"/>
      <c r="G26" s="12">
        <v>70000</v>
      </c>
      <c r="I26" s="26"/>
      <c r="J26" s="27"/>
    </row>
    <row r="27" spans="1:10" ht="12.75">
      <c r="A27" s="1" t="s">
        <v>64</v>
      </c>
      <c r="B27">
        <f>G17*3</f>
        <v>39</v>
      </c>
      <c r="C27" s="13" t="s">
        <v>60</v>
      </c>
      <c r="D27" s="32"/>
      <c r="E27" s="32"/>
      <c r="F27" s="32"/>
      <c r="G27" s="32"/>
      <c r="H27" s="32"/>
      <c r="I27" s="26"/>
      <c r="J27" s="27"/>
    </row>
    <row r="28" spans="1:10" ht="12.75">
      <c r="A28" s="18" t="s">
        <v>65</v>
      </c>
      <c r="B28" s="18"/>
      <c r="C28" s="18"/>
      <c r="D28" s="19" t="s">
        <v>147</v>
      </c>
      <c r="E28" s="19"/>
      <c r="F28" s="19"/>
      <c r="G28" s="19"/>
      <c r="H28" s="19"/>
      <c r="I28" s="26"/>
      <c r="J28" s="27"/>
    </row>
    <row r="29" spans="1:10" ht="12.75">
      <c r="A29" s="17" t="s">
        <v>138</v>
      </c>
      <c r="B29" s="17"/>
      <c r="C29" s="17"/>
      <c r="D29" s="17"/>
      <c r="E29" s="17"/>
      <c r="F29" s="17"/>
      <c r="G29" s="17"/>
      <c r="H29" s="17"/>
      <c r="I29" s="26"/>
      <c r="J29" s="27"/>
    </row>
    <row r="30" spans="1:10" ht="12.75">
      <c r="A30" s="19" t="s">
        <v>139</v>
      </c>
      <c r="B30" s="19"/>
      <c r="C30" s="19"/>
      <c r="D30" s="19"/>
      <c r="E30" s="19"/>
      <c r="F30" s="19"/>
      <c r="G30" s="19"/>
      <c r="H30" s="19"/>
      <c r="I30" s="26"/>
      <c r="J30" s="27"/>
    </row>
    <row r="31" spans="1:10" ht="12.75">
      <c r="A31" s="19"/>
      <c r="B31" s="19"/>
      <c r="C31" s="19"/>
      <c r="D31" s="19"/>
      <c r="E31" s="19"/>
      <c r="F31" s="19"/>
      <c r="G31" s="19"/>
      <c r="H31" s="19"/>
      <c r="I31" s="26"/>
      <c r="J31" s="27"/>
    </row>
    <row r="32" spans="1:10" ht="12.75">
      <c r="A32" s="18" t="s">
        <v>66</v>
      </c>
      <c r="B32" s="18"/>
      <c r="C32" s="19" t="s">
        <v>72</v>
      </c>
      <c r="D32" s="19"/>
      <c r="E32" s="19"/>
      <c r="F32" s="19"/>
      <c r="G32" s="19"/>
      <c r="H32" s="20"/>
      <c r="I32" s="26"/>
      <c r="J32" s="27"/>
    </row>
    <row r="33" spans="1:10" ht="13.5" thickBot="1">
      <c r="A33" s="30" t="s">
        <v>67</v>
      </c>
      <c r="B33" s="30"/>
      <c r="C33" s="14">
        <v>0</v>
      </c>
      <c r="D33" t="s">
        <v>68</v>
      </c>
      <c r="E33" s="41"/>
      <c r="F33" s="41"/>
      <c r="G33" s="41"/>
      <c r="H33" s="42"/>
      <c r="I33" s="28"/>
      <c r="J33" s="29"/>
    </row>
    <row r="34" spans="1:10" ht="12.75">
      <c r="A34" s="18" t="s">
        <v>69</v>
      </c>
      <c r="B34" s="18"/>
      <c r="C34" s="17" t="s">
        <v>174</v>
      </c>
      <c r="D34" s="17"/>
      <c r="E34" s="17"/>
      <c r="F34" s="17"/>
      <c r="G34" s="17"/>
      <c r="H34" s="17"/>
      <c r="I34" s="17"/>
      <c r="J34" s="17"/>
    </row>
    <row r="35" spans="1:10" ht="12.75">
      <c r="A35" s="17" t="s">
        <v>175</v>
      </c>
      <c r="B35" s="17"/>
      <c r="C35" s="17"/>
      <c r="D35" s="17"/>
      <c r="E35" s="17"/>
      <c r="F35" s="17"/>
      <c r="G35" s="17"/>
      <c r="H35" s="17"/>
      <c r="I35" s="17"/>
      <c r="J35" s="17"/>
    </row>
    <row r="36" spans="1:10" ht="12.75">
      <c r="A36" s="19" t="s">
        <v>176</v>
      </c>
      <c r="B36" s="19"/>
      <c r="C36" s="19"/>
      <c r="D36" s="19"/>
      <c r="E36" s="19"/>
      <c r="F36" s="19"/>
      <c r="G36" s="19"/>
      <c r="H36" s="19"/>
      <c r="I36" s="19"/>
      <c r="J36" s="19"/>
    </row>
    <row r="37" spans="1:10" ht="12.75">
      <c r="A37" s="17" t="s">
        <v>177</v>
      </c>
      <c r="B37" s="17"/>
      <c r="C37" s="17"/>
      <c r="D37" s="17"/>
      <c r="E37" s="17"/>
      <c r="F37" s="17"/>
      <c r="G37" s="17"/>
      <c r="H37" s="17"/>
      <c r="I37" s="17"/>
      <c r="J37" s="17"/>
    </row>
    <row r="38" spans="1:10" ht="12.75">
      <c r="A38" s="17" t="s">
        <v>178</v>
      </c>
      <c r="B38" s="17"/>
      <c r="C38" s="17"/>
      <c r="D38" s="17"/>
      <c r="E38" s="17"/>
      <c r="F38" s="17"/>
      <c r="G38" s="17"/>
      <c r="H38" s="17"/>
      <c r="I38" s="17"/>
      <c r="J38" s="17"/>
    </row>
    <row r="39" spans="1:10" ht="12.75">
      <c r="A39" s="17" t="s">
        <v>179</v>
      </c>
      <c r="B39" s="17"/>
      <c r="C39" s="17"/>
      <c r="D39" s="17"/>
      <c r="E39" s="17"/>
      <c r="F39" s="17"/>
      <c r="G39" s="17"/>
      <c r="H39" s="17"/>
      <c r="I39" s="17"/>
      <c r="J39" s="17"/>
    </row>
    <row r="40" spans="1:10" ht="12.75">
      <c r="A40" s="17" t="s">
        <v>180</v>
      </c>
      <c r="B40" s="17"/>
      <c r="C40" s="17"/>
      <c r="D40" s="17"/>
      <c r="E40" s="17"/>
      <c r="F40" s="17"/>
      <c r="G40" s="17"/>
      <c r="H40" s="17"/>
      <c r="I40" s="17"/>
      <c r="J40" s="17"/>
    </row>
    <row r="41" spans="1:10" ht="12.75">
      <c r="A41" s="17" t="s">
        <v>181</v>
      </c>
      <c r="B41" s="17"/>
      <c r="C41" s="17"/>
      <c r="D41" s="17"/>
      <c r="E41" s="17"/>
      <c r="F41" s="17"/>
      <c r="G41" s="17"/>
      <c r="H41" s="17"/>
      <c r="I41" s="17"/>
      <c r="J41" s="17"/>
    </row>
    <row r="42" spans="1:10" ht="12.75">
      <c r="A42" s="17" t="s">
        <v>182</v>
      </c>
      <c r="B42" s="17"/>
      <c r="C42" s="17"/>
      <c r="D42" s="17"/>
      <c r="E42" s="17"/>
      <c r="F42" s="17"/>
      <c r="G42" s="17"/>
      <c r="H42" s="17"/>
      <c r="I42" s="17"/>
      <c r="J42" s="17"/>
    </row>
    <row r="43" spans="1:10" ht="12.75">
      <c r="A43" s="17" t="s">
        <v>183</v>
      </c>
      <c r="B43" s="17"/>
      <c r="C43" s="17"/>
      <c r="D43" s="17"/>
      <c r="E43" s="17"/>
      <c r="F43" s="17"/>
      <c r="G43" s="17"/>
      <c r="H43" s="17"/>
      <c r="I43" s="17"/>
      <c r="J43" s="17"/>
    </row>
    <row r="44" spans="1:10" ht="12.75">
      <c r="A44" s="17"/>
      <c r="B44" s="17"/>
      <c r="C44" s="17"/>
      <c r="D44" s="17"/>
      <c r="E44" s="17"/>
      <c r="F44" s="17"/>
      <c r="G44" s="17"/>
      <c r="H44" s="17"/>
      <c r="I44" s="17"/>
      <c r="J44" s="17"/>
    </row>
    <row r="45" spans="1:10" ht="12.75">
      <c r="A45" s="17"/>
      <c r="B45" s="17"/>
      <c r="C45" s="17"/>
      <c r="D45" s="17"/>
      <c r="E45" s="17"/>
      <c r="F45" s="17"/>
      <c r="G45" s="17"/>
      <c r="H45" s="17"/>
      <c r="I45" s="17"/>
      <c r="J45" s="17"/>
    </row>
    <row r="46" spans="1:10" ht="12.75">
      <c r="A46" s="38" t="s">
        <v>71</v>
      </c>
      <c r="B46" s="39"/>
      <c r="C46" s="39"/>
      <c r="D46" s="39"/>
      <c r="E46" s="39"/>
      <c r="F46" s="39"/>
      <c r="G46" s="39"/>
      <c r="H46" s="39"/>
      <c r="I46" s="39"/>
      <c r="J46" s="3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30:H30"/>
    <mergeCell ref="E25:F25"/>
    <mergeCell ref="A26:B26"/>
    <mergeCell ref="A31:H31"/>
    <mergeCell ref="A9:J9"/>
    <mergeCell ref="A13:J13"/>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A29:H29"/>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21" t="s">
        <v>0</v>
      </c>
      <c r="B1" s="21"/>
      <c r="C1" s="21"/>
      <c r="D1" s="21"/>
      <c r="E1" s="21"/>
      <c r="F1" s="21"/>
      <c r="G1" s="21"/>
      <c r="H1" s="21"/>
      <c r="I1" s="21"/>
      <c r="J1" s="21"/>
    </row>
    <row r="2" spans="1:33" ht="12.75">
      <c r="A2" s="1" t="s">
        <v>1</v>
      </c>
      <c r="B2" s="22" t="s">
        <v>156</v>
      </c>
      <c r="C2" s="22"/>
      <c r="D2" s="22"/>
      <c r="E2" s="22"/>
      <c r="F2" s="22"/>
      <c r="G2" s="1" t="s">
        <v>2</v>
      </c>
      <c r="H2" s="2" t="s">
        <v>70</v>
      </c>
      <c r="Q2" t="s">
        <v>3</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4</v>
      </c>
      <c r="B3" s="22" t="s">
        <v>210</v>
      </c>
      <c r="C3" s="22"/>
      <c r="D3" s="22"/>
      <c r="E3" s="22"/>
      <c r="F3" s="22"/>
      <c r="G3" s="1" t="s">
        <v>5</v>
      </c>
      <c r="H3" s="2" t="s">
        <v>76</v>
      </c>
      <c r="Q3" t="s">
        <v>6</v>
      </c>
      <c r="R3">
        <v>8</v>
      </c>
      <c r="S3">
        <v>4</v>
      </c>
      <c r="T3">
        <v>2</v>
      </c>
      <c r="U3">
        <v>0</v>
      </c>
      <c r="V3">
        <v>-2</v>
      </c>
      <c r="W3">
        <v>-4</v>
      </c>
      <c r="X3">
        <v>-6</v>
      </c>
      <c r="Y3">
        <v>-8</v>
      </c>
      <c r="Z3">
        <v>-10</v>
      </c>
      <c r="AA3">
        <v>-12</v>
      </c>
      <c r="AB3">
        <v>-14</v>
      </c>
      <c r="AC3">
        <v>-16</v>
      </c>
      <c r="AD3">
        <v>-18</v>
      </c>
      <c r="AE3">
        <v>-20</v>
      </c>
      <c r="AF3">
        <v>-22</v>
      </c>
      <c r="AG3">
        <v>-24</v>
      </c>
    </row>
    <row r="4" spans="1:33" ht="12.75">
      <c r="A4" s="1" t="s">
        <v>7</v>
      </c>
      <c r="B4" s="23">
        <v>0</v>
      </c>
      <c r="C4" s="23"/>
      <c r="D4" s="23"/>
      <c r="E4" s="23"/>
      <c r="F4" s="23"/>
      <c r="G4" s="1" t="s">
        <v>8</v>
      </c>
      <c r="H4" s="3">
        <v>4</v>
      </c>
      <c r="I4" s="4" t="s">
        <v>9</v>
      </c>
      <c r="J4" s="3">
        <v>23</v>
      </c>
      <c r="Q4" t="s">
        <v>10</v>
      </c>
      <c r="R4">
        <v>1</v>
      </c>
      <c r="S4" t="s">
        <v>11</v>
      </c>
      <c r="T4" t="s">
        <v>12</v>
      </c>
      <c r="U4" t="s">
        <v>13</v>
      </c>
      <c r="V4" t="s">
        <v>14</v>
      </c>
      <c r="W4" t="s">
        <v>15</v>
      </c>
      <c r="X4" t="s">
        <v>16</v>
      </c>
      <c r="Y4" t="s">
        <v>17</v>
      </c>
      <c r="Z4" t="s">
        <v>18</v>
      </c>
      <c r="AA4" t="s">
        <v>19</v>
      </c>
      <c r="AB4" t="s">
        <v>20</v>
      </c>
      <c r="AC4" t="s">
        <v>21</v>
      </c>
      <c r="AD4" t="s">
        <v>22</v>
      </c>
      <c r="AE4" t="s">
        <v>23</v>
      </c>
      <c r="AF4" t="s">
        <v>24</v>
      </c>
      <c r="AG4" t="s">
        <v>25</v>
      </c>
    </row>
    <row r="5" spans="1:49" ht="12.75">
      <c r="A5" s="1" t="s">
        <v>26</v>
      </c>
      <c r="B5" s="30"/>
      <c r="C5" s="30"/>
      <c r="D5" s="30"/>
      <c r="E5" s="30"/>
      <c r="F5" s="30"/>
      <c r="G5" s="1" t="s">
        <v>27</v>
      </c>
      <c r="H5" s="22" t="s">
        <v>211</v>
      </c>
      <c r="I5" s="22"/>
      <c r="J5" s="22"/>
      <c r="Q5" t="s">
        <v>28</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17" t="s">
        <v>212</v>
      </c>
      <c r="B6" s="17"/>
      <c r="C6" s="17"/>
      <c r="D6" s="17"/>
      <c r="E6" s="17"/>
      <c r="F6" s="17"/>
      <c r="G6" s="17"/>
      <c r="H6" s="17"/>
      <c r="I6" s="17"/>
      <c r="J6" s="17"/>
      <c r="Q6" t="s">
        <v>29</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17" t="s">
        <v>214</v>
      </c>
      <c r="B7" s="17"/>
      <c r="C7" s="17"/>
      <c r="D7" s="17"/>
      <c r="E7" s="17"/>
      <c r="F7" s="17"/>
      <c r="G7" s="17"/>
      <c r="H7" s="17"/>
      <c r="I7" s="17"/>
      <c r="J7" s="17"/>
      <c r="Q7" t="s">
        <v>30</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17" t="s">
        <v>213</v>
      </c>
      <c r="B8" s="17"/>
      <c r="C8" s="17"/>
      <c r="D8" s="17"/>
      <c r="E8" s="17"/>
      <c r="F8" s="17"/>
      <c r="G8" s="17"/>
      <c r="H8" s="17"/>
      <c r="I8" s="17"/>
      <c r="J8" s="17"/>
      <c r="Q8" t="s">
        <v>31</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17" t="s">
        <v>215</v>
      </c>
      <c r="B9" s="17"/>
      <c r="C9" s="17"/>
      <c r="D9" s="17"/>
      <c r="E9" s="17"/>
      <c r="F9" s="17"/>
      <c r="G9" s="17"/>
      <c r="H9" s="17"/>
      <c r="I9" s="17"/>
      <c r="J9" s="17"/>
      <c r="Q9" t="s">
        <v>32</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17" t="s">
        <v>216</v>
      </c>
      <c r="B10" s="17"/>
      <c r="C10" s="17"/>
      <c r="D10" s="17"/>
      <c r="E10" s="17"/>
      <c r="F10" s="17"/>
      <c r="G10" s="17"/>
      <c r="H10" s="17"/>
      <c r="I10" s="17"/>
      <c r="J10" s="17"/>
      <c r="Q10" t="s">
        <v>33</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17" t="s">
        <v>219</v>
      </c>
      <c r="B11" s="17"/>
      <c r="C11" s="17"/>
      <c r="D11" s="17"/>
      <c r="E11" s="17"/>
      <c r="F11" s="17"/>
      <c r="G11" s="17"/>
      <c r="H11" s="17"/>
      <c r="I11" s="17"/>
      <c r="J11" s="17"/>
      <c r="Q11" t="s">
        <v>34</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17" t="s">
        <v>218</v>
      </c>
      <c r="B12" s="17"/>
      <c r="C12" s="17"/>
      <c r="D12" s="17"/>
      <c r="E12" s="17"/>
      <c r="F12" s="17"/>
      <c r="G12" s="17"/>
      <c r="H12" s="17"/>
      <c r="I12" s="17"/>
      <c r="J12" s="17"/>
      <c r="Q12" t="s">
        <v>35</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17" t="s">
        <v>217</v>
      </c>
      <c r="B13" s="17"/>
      <c r="C13" s="17"/>
      <c r="D13" s="17"/>
      <c r="E13" s="17"/>
      <c r="F13" s="17"/>
      <c r="G13" s="17"/>
      <c r="H13" s="17"/>
      <c r="I13" s="17"/>
      <c r="J13" s="17"/>
      <c r="Q13" t="s">
        <v>36</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17"/>
      <c r="B14" s="17"/>
      <c r="C14" s="17"/>
      <c r="D14" s="17"/>
      <c r="E14" s="17"/>
      <c r="F14" s="17"/>
      <c r="G14" s="17"/>
      <c r="H14" s="17"/>
      <c r="I14" s="36"/>
      <c r="J14" s="36"/>
      <c r="Q14" t="s">
        <v>37</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3</v>
      </c>
      <c r="B15" s="3">
        <v>145</v>
      </c>
      <c r="C15" s="37" t="s">
        <v>38</v>
      </c>
      <c r="D15" s="37"/>
      <c r="E15" s="35">
        <f>ROUNDUP(B15/50,0)</f>
        <v>3</v>
      </c>
      <c r="F15" s="35"/>
      <c r="G15" s="1" t="s">
        <v>39</v>
      </c>
      <c r="H15" s="5">
        <f>HLOOKUP(B15,R2:AG3,2,TRUE)</f>
        <v>0</v>
      </c>
      <c r="I15" s="24"/>
      <c r="J15" s="25"/>
      <c r="Q15" t="s">
        <v>40</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41</v>
      </c>
      <c r="B16" s="3">
        <v>16</v>
      </c>
      <c r="C16" s="30"/>
      <c r="D16" s="30"/>
      <c r="E16" s="18" t="s">
        <v>42</v>
      </c>
      <c r="F16" s="18"/>
      <c r="G16" s="3">
        <v>31</v>
      </c>
      <c r="I16" s="26"/>
      <c r="J16" s="27"/>
    </row>
    <row r="17" spans="1:40" ht="12.75">
      <c r="A17" s="1" t="s">
        <v>43</v>
      </c>
      <c r="B17" s="3">
        <v>29</v>
      </c>
      <c r="C17" s="30"/>
      <c r="D17" s="30"/>
      <c r="E17" s="18" t="s">
        <v>44</v>
      </c>
      <c r="F17" s="18"/>
      <c r="G17" s="3">
        <v>9</v>
      </c>
      <c r="I17" s="26"/>
      <c r="J17" s="27"/>
      <c r="Q17" t="s">
        <v>45</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46</v>
      </c>
      <c r="B18" s="3">
        <v>13</v>
      </c>
      <c r="C18" s="30"/>
      <c r="D18" s="30"/>
      <c r="E18" s="18" t="s">
        <v>47</v>
      </c>
      <c r="F18" s="18"/>
      <c r="G18" s="5">
        <f>HLOOKUP(B18,R17:AN18,2,TRUE)</f>
        <v>1</v>
      </c>
      <c r="H18" s="8"/>
      <c r="I18" s="26"/>
      <c r="J18" s="27"/>
      <c r="Q18" t="s">
        <v>48</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49</v>
      </c>
      <c r="B19">
        <f>HLOOKUP(B16,R5:AW15,2,TRUE)</f>
        <v>1.4</v>
      </c>
      <c r="C19">
        <f>HLOOKUP(G16,R5:AW15,3,TRUE)</f>
        <v>3.8</v>
      </c>
      <c r="D19">
        <f>HLOOKUP(G17,R5:AW15,5,TRUE)</f>
        <v>1</v>
      </c>
      <c r="E19">
        <f>HLOOKUP(B17,R5:AW15,9,TRUE)</f>
        <v>2.8</v>
      </c>
      <c r="F19" s="9">
        <f>PRODUCT(B19:E19)</f>
        <v>14.895999999999997</v>
      </c>
      <c r="G19" s="1" t="s">
        <v>50</v>
      </c>
      <c r="H19" s="10">
        <f>(F19*E15)+0.49</f>
        <v>45.17799999999999</v>
      </c>
      <c r="I19" s="26"/>
      <c r="J19" s="27"/>
    </row>
    <row r="20" spans="1:10" ht="12.75">
      <c r="A20" s="1" t="s">
        <v>51</v>
      </c>
      <c r="B20" s="5">
        <f>HLOOKUP(G17,R5:AW15,6,TRUE)+HLOOKUP(B17,R5:AW15,10,TRUE)</f>
        <v>3</v>
      </c>
      <c r="E20" s="21" t="s">
        <v>52</v>
      </c>
      <c r="F20" s="21"/>
      <c r="G20" s="11">
        <f>E15*HLOOKUP(G16,R5:AW15,4,TRUE)</f>
        <v>2.7</v>
      </c>
      <c r="I20" s="26"/>
      <c r="J20" s="27"/>
    </row>
    <row r="21" spans="1:10" ht="12.75">
      <c r="A21" s="1" t="s">
        <v>53</v>
      </c>
      <c r="B21" s="5">
        <f>HLOOKUP(B17,R5:AW15,11,TRUE)</f>
        <v>5</v>
      </c>
      <c r="F21" s="1" t="s">
        <v>54</v>
      </c>
      <c r="G21" s="5">
        <f>SUM(B16:B17,G16:G17)</f>
        <v>85</v>
      </c>
      <c r="I21" s="26"/>
      <c r="J21" s="27"/>
    </row>
    <row r="22" spans="1:10" ht="12.75">
      <c r="A22" s="18" t="s">
        <v>55</v>
      </c>
      <c r="B22" s="18"/>
      <c r="C22" s="34">
        <f>((B16/10)^3+(G16/10))*(B15/2)</f>
        <v>521.7100000000002</v>
      </c>
      <c r="D22" s="34"/>
      <c r="E22" s="18" t="s">
        <v>56</v>
      </c>
      <c r="F22" s="18"/>
      <c r="G22" s="18"/>
      <c r="H22" t="str">
        <f>HLOOKUP(C22,R2:AG4,3,TRUE)</f>
        <v>1d8</v>
      </c>
      <c r="I22" s="26"/>
      <c r="J22" s="27"/>
    </row>
    <row r="23" spans="1:10" ht="12.75">
      <c r="A23" s="18" t="s">
        <v>57</v>
      </c>
      <c r="B23" s="18"/>
      <c r="C23">
        <f>SUM(B16:B17,G16)</f>
        <v>76</v>
      </c>
      <c r="D23" s="30" t="s">
        <v>58</v>
      </c>
      <c r="E23" s="30"/>
      <c r="F23" s="30"/>
      <c r="G23" s="22" t="s">
        <v>220</v>
      </c>
      <c r="H23" s="33"/>
      <c r="I23" s="26"/>
      <c r="J23" s="27"/>
    </row>
    <row r="24" spans="1:10" ht="12.75">
      <c r="A24" s="22"/>
      <c r="B24" s="31"/>
      <c r="C24" s="31"/>
      <c r="D24" s="31"/>
      <c r="E24" s="31"/>
      <c r="F24" s="31"/>
      <c r="G24" s="31"/>
      <c r="H24" s="31"/>
      <c r="I24" s="26"/>
      <c r="J24" s="27"/>
    </row>
    <row r="25" spans="1:10" ht="12.75">
      <c r="A25" s="1" t="s">
        <v>59</v>
      </c>
      <c r="B25">
        <f>HLOOKUP(G17,R5:AW15,7,TRUE)</f>
        <v>8</v>
      </c>
      <c r="D25" t="s">
        <v>60</v>
      </c>
      <c r="E25" s="18" t="s">
        <v>61</v>
      </c>
      <c r="F25" s="18"/>
      <c r="G25" s="9">
        <f>HLOOKUP(G17,R5:AW15,8,TRUE)</f>
        <v>12</v>
      </c>
      <c r="H25" t="s">
        <v>60</v>
      </c>
      <c r="I25" s="26"/>
      <c r="J25" s="27"/>
    </row>
    <row r="26" spans="1:10" ht="12.75">
      <c r="A26" s="18" t="s">
        <v>62</v>
      </c>
      <c r="B26" s="18"/>
      <c r="C26">
        <f>(G17/10)*H4</f>
        <v>3.6</v>
      </c>
      <c r="E26" s="40" t="s">
        <v>63</v>
      </c>
      <c r="F26" s="40"/>
      <c r="G26" s="12">
        <v>15000</v>
      </c>
      <c r="I26" s="26"/>
      <c r="J26" s="27"/>
    </row>
    <row r="27" spans="1:10" ht="12.75">
      <c r="A27" s="1" t="s">
        <v>64</v>
      </c>
      <c r="B27">
        <f>G17*3</f>
        <v>27</v>
      </c>
      <c r="C27" s="13" t="s">
        <v>60</v>
      </c>
      <c r="D27" s="32"/>
      <c r="E27" s="32"/>
      <c r="F27" s="32"/>
      <c r="G27" s="32"/>
      <c r="H27" s="32"/>
      <c r="I27" s="26"/>
      <c r="J27" s="27"/>
    </row>
    <row r="28" spans="1:10" ht="12.75">
      <c r="A28" s="18" t="s">
        <v>65</v>
      </c>
      <c r="B28" s="18"/>
      <c r="C28" s="18"/>
      <c r="D28" s="19" t="s">
        <v>202</v>
      </c>
      <c r="E28" s="19"/>
      <c r="F28" s="19"/>
      <c r="G28" s="19"/>
      <c r="H28" s="19"/>
      <c r="I28" s="26"/>
      <c r="J28" s="27"/>
    </row>
    <row r="29" spans="1:10" ht="12.75">
      <c r="A29" s="17" t="s">
        <v>203</v>
      </c>
      <c r="B29" s="17"/>
      <c r="C29" s="17"/>
      <c r="D29" s="17"/>
      <c r="E29" s="17"/>
      <c r="F29" s="17"/>
      <c r="G29" s="17"/>
      <c r="H29" s="17"/>
      <c r="I29" s="26"/>
      <c r="J29" s="27"/>
    </row>
    <row r="30" spans="1:10" ht="12.75">
      <c r="A30" s="19" t="s">
        <v>204</v>
      </c>
      <c r="B30" s="19"/>
      <c r="C30" s="19"/>
      <c r="D30" s="19"/>
      <c r="E30" s="19"/>
      <c r="F30" s="19"/>
      <c r="G30" s="19"/>
      <c r="H30" s="19"/>
      <c r="I30" s="26"/>
      <c r="J30" s="27"/>
    </row>
    <row r="31" spans="1:10" ht="12.75">
      <c r="A31" s="19"/>
      <c r="B31" s="19"/>
      <c r="C31" s="19"/>
      <c r="D31" s="19"/>
      <c r="E31" s="19"/>
      <c r="F31" s="19"/>
      <c r="G31" s="19"/>
      <c r="H31" s="19"/>
      <c r="I31" s="26"/>
      <c r="J31" s="27"/>
    </row>
    <row r="32" spans="1:10" ht="12.75">
      <c r="A32" s="18" t="s">
        <v>66</v>
      </c>
      <c r="B32" s="18"/>
      <c r="C32" s="19" t="s">
        <v>72</v>
      </c>
      <c r="D32" s="19"/>
      <c r="E32" s="19"/>
      <c r="F32" s="19"/>
      <c r="G32" s="19"/>
      <c r="H32" s="20"/>
      <c r="I32" s="26"/>
      <c r="J32" s="27"/>
    </row>
    <row r="33" spans="1:10" ht="13.5" thickBot="1">
      <c r="A33" s="30" t="s">
        <v>67</v>
      </c>
      <c r="B33" s="30"/>
      <c r="C33" s="14">
        <v>0</v>
      </c>
      <c r="D33" t="s">
        <v>68</v>
      </c>
      <c r="E33" s="41"/>
      <c r="F33" s="41"/>
      <c r="G33" s="41"/>
      <c r="H33" s="42"/>
      <c r="I33" s="28"/>
      <c r="J33" s="29"/>
    </row>
    <row r="34" spans="1:10" ht="12.75">
      <c r="A34" s="18" t="s">
        <v>69</v>
      </c>
      <c r="B34" s="18"/>
      <c r="C34" s="17" t="s">
        <v>205</v>
      </c>
      <c r="D34" s="17"/>
      <c r="E34" s="17"/>
      <c r="F34" s="17"/>
      <c r="G34" s="17"/>
      <c r="H34" s="17"/>
      <c r="I34" s="17"/>
      <c r="J34" s="17"/>
    </row>
    <row r="35" spans="1:10" ht="12.75">
      <c r="A35" s="17" t="s">
        <v>206</v>
      </c>
      <c r="B35" s="17"/>
      <c r="C35" s="17"/>
      <c r="D35" s="17"/>
      <c r="E35" s="17"/>
      <c r="F35" s="17"/>
      <c r="G35" s="17"/>
      <c r="H35" s="17"/>
      <c r="I35" s="17"/>
      <c r="J35" s="17"/>
    </row>
    <row r="36" spans="1:10" ht="12.75">
      <c r="A36" s="19" t="s">
        <v>226</v>
      </c>
      <c r="B36" s="19"/>
      <c r="C36" s="19"/>
      <c r="D36" s="19"/>
      <c r="E36" s="19"/>
      <c r="F36" s="19"/>
      <c r="G36" s="19"/>
      <c r="H36" s="19"/>
      <c r="I36" s="19"/>
      <c r="J36" s="19"/>
    </row>
    <row r="37" spans="1:10" ht="12.75">
      <c r="A37" s="17" t="s">
        <v>207</v>
      </c>
      <c r="B37" s="17"/>
      <c r="C37" s="17"/>
      <c r="D37" s="17"/>
      <c r="E37" s="17"/>
      <c r="F37" s="17"/>
      <c r="G37" s="17"/>
      <c r="H37" s="17"/>
      <c r="I37" s="17"/>
      <c r="J37" s="17"/>
    </row>
    <row r="38" spans="1:10" ht="12.75">
      <c r="A38" s="17" t="s">
        <v>208</v>
      </c>
      <c r="B38" s="17"/>
      <c r="C38" s="17"/>
      <c r="D38" s="17"/>
      <c r="E38" s="17"/>
      <c r="F38" s="17"/>
      <c r="G38" s="17"/>
      <c r="H38" s="17"/>
      <c r="I38" s="17"/>
      <c r="J38" s="17"/>
    </row>
    <row r="39" spans="1:10" ht="12.75">
      <c r="A39" s="17" t="s">
        <v>209</v>
      </c>
      <c r="B39" s="17"/>
      <c r="C39" s="17"/>
      <c r="D39" s="17"/>
      <c r="E39" s="17"/>
      <c r="F39" s="17"/>
      <c r="G39" s="17"/>
      <c r="H39" s="17"/>
      <c r="I39" s="17"/>
      <c r="J39" s="17"/>
    </row>
    <row r="40" spans="1:10" ht="12.75">
      <c r="A40" s="17" t="s">
        <v>221</v>
      </c>
      <c r="B40" s="17"/>
      <c r="C40" s="17"/>
      <c r="D40" s="17"/>
      <c r="E40" s="17"/>
      <c r="F40" s="17"/>
      <c r="G40" s="17"/>
      <c r="H40" s="17"/>
      <c r="I40" s="17"/>
      <c r="J40" s="17"/>
    </row>
    <row r="41" spans="1:10" ht="12.75">
      <c r="A41" s="17" t="s">
        <v>222</v>
      </c>
      <c r="B41" s="17"/>
      <c r="C41" s="17"/>
      <c r="D41" s="17"/>
      <c r="E41" s="17"/>
      <c r="F41" s="17"/>
      <c r="G41" s="17"/>
      <c r="H41" s="17"/>
      <c r="I41" s="17"/>
      <c r="J41" s="17"/>
    </row>
    <row r="42" spans="1:10" ht="12.75">
      <c r="A42" s="17" t="s">
        <v>223</v>
      </c>
      <c r="B42" s="17"/>
      <c r="C42" s="17"/>
      <c r="D42" s="17"/>
      <c r="E42" s="17"/>
      <c r="F42" s="17"/>
      <c r="G42" s="17"/>
      <c r="H42" s="17"/>
      <c r="I42" s="17"/>
      <c r="J42" s="17"/>
    </row>
    <row r="43" spans="1:10" ht="12.75">
      <c r="A43" s="17" t="s">
        <v>224</v>
      </c>
      <c r="B43" s="17"/>
      <c r="C43" s="17"/>
      <c r="D43" s="17"/>
      <c r="E43" s="17"/>
      <c r="F43" s="17"/>
      <c r="G43" s="17"/>
      <c r="H43" s="17"/>
      <c r="I43" s="17"/>
      <c r="J43" s="17"/>
    </row>
    <row r="44" spans="1:10" ht="12.75">
      <c r="A44" s="17" t="s">
        <v>227</v>
      </c>
      <c r="B44" s="17"/>
      <c r="C44" s="17"/>
      <c r="D44" s="17"/>
      <c r="E44" s="17"/>
      <c r="F44" s="17"/>
      <c r="G44" s="17"/>
      <c r="H44" s="17"/>
      <c r="I44" s="17"/>
      <c r="J44" s="17"/>
    </row>
    <row r="45" spans="1:10" ht="12.75">
      <c r="A45" s="17" t="s">
        <v>225</v>
      </c>
      <c r="B45" s="17"/>
      <c r="C45" s="17"/>
      <c r="D45" s="17"/>
      <c r="E45" s="17"/>
      <c r="F45" s="17"/>
      <c r="G45" s="17"/>
      <c r="H45" s="17"/>
      <c r="I45" s="17"/>
      <c r="J45" s="17"/>
    </row>
    <row r="46" spans="1:10" ht="12.75">
      <c r="A46" s="38" t="s">
        <v>71</v>
      </c>
      <c r="B46" s="39"/>
      <c r="C46" s="39"/>
      <c r="D46" s="39"/>
      <c r="E46" s="39"/>
      <c r="F46" s="39"/>
      <c r="G46" s="39"/>
      <c r="H46" s="39"/>
      <c r="I46" s="39"/>
      <c r="J46" s="39"/>
    </row>
  </sheetData>
  <mergeCells count="59">
    <mergeCell ref="A46:J46"/>
    <mergeCell ref="E26:F26"/>
    <mergeCell ref="C17:D17"/>
    <mergeCell ref="C18:D18"/>
    <mergeCell ref="E17:F17"/>
    <mergeCell ref="A33:B33"/>
    <mergeCell ref="E33:H33"/>
    <mergeCell ref="A28:C28"/>
    <mergeCell ref="D28:H28"/>
    <mergeCell ref="A29:H29"/>
    <mergeCell ref="H5:J5"/>
    <mergeCell ref="A14:J14"/>
    <mergeCell ref="C15:D15"/>
    <mergeCell ref="C16:D16"/>
    <mergeCell ref="A6:J6"/>
    <mergeCell ref="A7:J7"/>
    <mergeCell ref="A8:J8"/>
    <mergeCell ref="A10:J10"/>
    <mergeCell ref="A11:J11"/>
    <mergeCell ref="A12:J12"/>
    <mergeCell ref="B5:F5"/>
    <mergeCell ref="D27:H27"/>
    <mergeCell ref="E20:F20"/>
    <mergeCell ref="A22:B22"/>
    <mergeCell ref="A23:B23"/>
    <mergeCell ref="G23:H23"/>
    <mergeCell ref="C22:D22"/>
    <mergeCell ref="E15:F15"/>
    <mergeCell ref="E16:F16"/>
    <mergeCell ref="E18:F18"/>
    <mergeCell ref="E25:F25"/>
    <mergeCell ref="A26:B26"/>
    <mergeCell ref="A31:H31"/>
    <mergeCell ref="A9:J9"/>
    <mergeCell ref="A13:J13"/>
    <mergeCell ref="A34:B34"/>
    <mergeCell ref="C34:J34"/>
    <mergeCell ref="A1:J1"/>
    <mergeCell ref="B2:F2"/>
    <mergeCell ref="B3:F3"/>
    <mergeCell ref="B4:F4"/>
    <mergeCell ref="I15:J33"/>
    <mergeCell ref="D23:F23"/>
    <mergeCell ref="A24:H24"/>
    <mergeCell ref="A30:H30"/>
    <mergeCell ref="A35:J35"/>
    <mergeCell ref="A36:J36"/>
    <mergeCell ref="A37:J37"/>
    <mergeCell ref="A38:J38"/>
    <mergeCell ref="A43:J43"/>
    <mergeCell ref="A44:J44"/>
    <mergeCell ref="A45:J45"/>
    <mergeCell ref="E22:G22"/>
    <mergeCell ref="A32:B32"/>
    <mergeCell ref="C32:H32"/>
    <mergeCell ref="A39:J39"/>
    <mergeCell ref="A40:J40"/>
    <mergeCell ref="A41:J41"/>
    <mergeCell ref="A42:J4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21" t="s">
        <v>0</v>
      </c>
      <c r="B1" s="21"/>
      <c r="C1" s="21"/>
      <c r="D1" s="21"/>
      <c r="E1" s="21"/>
      <c r="F1" s="21"/>
      <c r="G1" s="21"/>
      <c r="H1" s="21"/>
      <c r="I1" s="21"/>
      <c r="J1" s="21"/>
    </row>
    <row r="2" spans="1:33" ht="12.75">
      <c r="A2" s="1" t="s">
        <v>1</v>
      </c>
      <c r="B2" s="22" t="s">
        <v>155</v>
      </c>
      <c r="C2" s="22"/>
      <c r="D2" s="22"/>
      <c r="E2" s="22"/>
      <c r="F2" s="22"/>
      <c r="G2" s="1" t="s">
        <v>2</v>
      </c>
      <c r="H2" s="2" t="s">
        <v>70</v>
      </c>
      <c r="Q2" t="s">
        <v>3</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4</v>
      </c>
      <c r="B3" s="22" t="s">
        <v>143</v>
      </c>
      <c r="C3" s="22"/>
      <c r="D3" s="22"/>
      <c r="E3" s="22"/>
      <c r="F3" s="22"/>
      <c r="G3" s="1" t="s">
        <v>5</v>
      </c>
      <c r="H3" s="2" t="s">
        <v>76</v>
      </c>
      <c r="Q3" t="s">
        <v>6</v>
      </c>
      <c r="R3">
        <v>8</v>
      </c>
      <c r="S3">
        <v>4</v>
      </c>
      <c r="T3">
        <v>2</v>
      </c>
      <c r="U3">
        <v>0</v>
      </c>
      <c r="V3">
        <v>-2</v>
      </c>
      <c r="W3">
        <v>-4</v>
      </c>
      <c r="X3">
        <v>-6</v>
      </c>
      <c r="Y3">
        <v>-8</v>
      </c>
      <c r="Z3">
        <v>-10</v>
      </c>
      <c r="AA3">
        <v>-12</v>
      </c>
      <c r="AB3">
        <v>-14</v>
      </c>
      <c r="AC3">
        <v>-16</v>
      </c>
      <c r="AD3">
        <v>-18</v>
      </c>
      <c r="AE3">
        <v>-20</v>
      </c>
      <c r="AF3">
        <v>-22</v>
      </c>
      <c r="AG3">
        <v>-24</v>
      </c>
    </row>
    <row r="4" spans="1:33" ht="12.75">
      <c r="A4" s="1" t="s">
        <v>7</v>
      </c>
      <c r="B4" s="23">
        <v>0</v>
      </c>
      <c r="C4" s="23"/>
      <c r="D4" s="23"/>
      <c r="E4" s="23"/>
      <c r="F4" s="23"/>
      <c r="G4" s="1" t="s">
        <v>8</v>
      </c>
      <c r="H4" s="3">
        <v>3</v>
      </c>
      <c r="I4" s="4" t="s">
        <v>9</v>
      </c>
      <c r="J4" s="3">
        <v>29</v>
      </c>
      <c r="Q4" t="s">
        <v>10</v>
      </c>
      <c r="R4">
        <v>1</v>
      </c>
      <c r="S4" t="s">
        <v>11</v>
      </c>
      <c r="T4" t="s">
        <v>12</v>
      </c>
      <c r="U4" t="s">
        <v>13</v>
      </c>
      <c r="V4" t="s">
        <v>14</v>
      </c>
      <c r="W4" t="s">
        <v>15</v>
      </c>
      <c r="X4" t="s">
        <v>16</v>
      </c>
      <c r="Y4" t="s">
        <v>17</v>
      </c>
      <c r="Z4" t="s">
        <v>18</v>
      </c>
      <c r="AA4" t="s">
        <v>19</v>
      </c>
      <c r="AB4" t="s">
        <v>20</v>
      </c>
      <c r="AC4" t="s">
        <v>21</v>
      </c>
      <c r="AD4" t="s">
        <v>22</v>
      </c>
      <c r="AE4" t="s">
        <v>23</v>
      </c>
      <c r="AF4" t="s">
        <v>24</v>
      </c>
      <c r="AG4" t="s">
        <v>25</v>
      </c>
    </row>
    <row r="5" spans="1:49" ht="12.75">
      <c r="A5" s="1" t="s">
        <v>26</v>
      </c>
      <c r="B5" s="30"/>
      <c r="C5" s="30"/>
      <c r="D5" s="30"/>
      <c r="E5" s="30"/>
      <c r="F5" s="30"/>
      <c r="G5" s="1" t="s">
        <v>27</v>
      </c>
      <c r="H5" s="22" t="s">
        <v>131</v>
      </c>
      <c r="I5" s="22"/>
      <c r="J5" s="22"/>
      <c r="Q5" t="s">
        <v>28</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17" t="s">
        <v>200</v>
      </c>
      <c r="B6" s="17"/>
      <c r="C6" s="17"/>
      <c r="D6" s="17"/>
      <c r="E6" s="17"/>
      <c r="F6" s="17"/>
      <c r="G6" s="17"/>
      <c r="H6" s="17"/>
      <c r="I6" s="17"/>
      <c r="J6" s="17"/>
      <c r="Q6" t="s">
        <v>29</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17" t="s">
        <v>150</v>
      </c>
      <c r="B7" s="17"/>
      <c r="C7" s="17"/>
      <c r="D7" s="17"/>
      <c r="E7" s="17"/>
      <c r="F7" s="17"/>
      <c r="G7" s="17"/>
      <c r="H7" s="17"/>
      <c r="I7" s="17"/>
      <c r="J7" s="17"/>
      <c r="Q7" t="s">
        <v>30</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17" t="s">
        <v>201</v>
      </c>
      <c r="B8" s="17"/>
      <c r="C8" s="17"/>
      <c r="D8" s="17"/>
      <c r="E8" s="17"/>
      <c r="F8" s="17"/>
      <c r="G8" s="17"/>
      <c r="H8" s="17"/>
      <c r="I8" s="17"/>
      <c r="J8" s="17"/>
      <c r="Q8" t="s">
        <v>31</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17" t="s">
        <v>149</v>
      </c>
      <c r="B9" s="17"/>
      <c r="C9" s="17"/>
      <c r="D9" s="17"/>
      <c r="E9" s="17"/>
      <c r="F9" s="17"/>
      <c r="G9" s="17"/>
      <c r="H9" s="17"/>
      <c r="I9" s="17"/>
      <c r="J9" s="17"/>
      <c r="Q9" t="s">
        <v>32</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17" t="s">
        <v>151</v>
      </c>
      <c r="B10" s="17"/>
      <c r="C10" s="17"/>
      <c r="D10" s="17"/>
      <c r="E10" s="17"/>
      <c r="F10" s="17"/>
      <c r="G10" s="17"/>
      <c r="H10" s="17"/>
      <c r="I10" s="17"/>
      <c r="J10" s="17"/>
      <c r="Q10" t="s">
        <v>33</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17" t="s">
        <v>152</v>
      </c>
      <c r="B11" s="17"/>
      <c r="C11" s="17"/>
      <c r="D11" s="17"/>
      <c r="E11" s="17"/>
      <c r="F11" s="17"/>
      <c r="G11" s="17"/>
      <c r="H11" s="17"/>
      <c r="I11" s="17"/>
      <c r="J11" s="17"/>
      <c r="Q11" t="s">
        <v>34</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17" t="s">
        <v>129</v>
      </c>
      <c r="B12" s="17"/>
      <c r="C12" s="17"/>
      <c r="D12" s="17"/>
      <c r="E12" s="17"/>
      <c r="F12" s="17"/>
      <c r="G12" s="17"/>
      <c r="H12" s="17"/>
      <c r="I12" s="17"/>
      <c r="J12" s="17"/>
      <c r="Q12" t="s">
        <v>35</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17" t="s">
        <v>130</v>
      </c>
      <c r="B13" s="17"/>
      <c r="C13" s="17"/>
      <c r="D13" s="17"/>
      <c r="E13" s="17"/>
      <c r="F13" s="17"/>
      <c r="G13" s="17"/>
      <c r="H13" s="17"/>
      <c r="I13" s="17"/>
      <c r="J13" s="17"/>
      <c r="Q13" t="s">
        <v>36</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17" t="s">
        <v>187</v>
      </c>
      <c r="B14" s="17"/>
      <c r="C14" s="17"/>
      <c r="D14" s="17"/>
      <c r="E14" s="17"/>
      <c r="F14" s="17"/>
      <c r="G14" s="17"/>
      <c r="H14" s="17"/>
      <c r="I14" s="36"/>
      <c r="J14" s="36"/>
      <c r="Q14" t="s">
        <v>37</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3</v>
      </c>
      <c r="B15" s="3">
        <v>120</v>
      </c>
      <c r="C15" s="37" t="s">
        <v>38</v>
      </c>
      <c r="D15" s="37"/>
      <c r="E15" s="35">
        <f>ROUNDUP(B15/50,0)</f>
        <v>3</v>
      </c>
      <c r="F15" s="35"/>
      <c r="G15" s="1" t="s">
        <v>39</v>
      </c>
      <c r="H15" s="5">
        <f>HLOOKUP(B15,R2:AG3,2,TRUE)</f>
        <v>2</v>
      </c>
      <c r="I15" s="24"/>
      <c r="J15" s="25"/>
      <c r="Q15" t="s">
        <v>40</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41</v>
      </c>
      <c r="B16" s="3">
        <v>15</v>
      </c>
      <c r="C16" s="30"/>
      <c r="D16" s="30"/>
      <c r="E16" s="18" t="s">
        <v>42</v>
      </c>
      <c r="F16" s="18"/>
      <c r="G16" s="3">
        <v>32</v>
      </c>
      <c r="I16" s="26"/>
      <c r="J16" s="27"/>
    </row>
    <row r="17" spans="1:40" ht="12.75">
      <c r="A17" s="1" t="s">
        <v>43</v>
      </c>
      <c r="B17" s="3">
        <v>35</v>
      </c>
      <c r="C17" s="30"/>
      <c r="D17" s="30"/>
      <c r="E17" s="18" t="s">
        <v>44</v>
      </c>
      <c r="F17" s="18"/>
      <c r="G17" s="3">
        <v>12</v>
      </c>
      <c r="I17" s="26"/>
      <c r="J17" s="27"/>
      <c r="Q17" t="s">
        <v>45</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46</v>
      </c>
      <c r="B18" s="3">
        <v>12</v>
      </c>
      <c r="C18" s="30"/>
      <c r="D18" s="30"/>
      <c r="E18" s="18" t="s">
        <v>47</v>
      </c>
      <c r="F18" s="18"/>
      <c r="G18" s="5">
        <f>HLOOKUP(B18,R17:AN18,2,TRUE)</f>
        <v>1</v>
      </c>
      <c r="H18" s="8"/>
      <c r="I18" s="26"/>
      <c r="J18" s="27"/>
      <c r="Q18" t="s">
        <v>48</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49</v>
      </c>
      <c r="B19">
        <f>HLOOKUP(B16,R5:AW15,2,TRUE)</f>
        <v>1.4</v>
      </c>
      <c r="C19">
        <f>HLOOKUP(G16,R5:AW15,3,TRUE)</f>
        <v>3.8</v>
      </c>
      <c r="D19">
        <f>HLOOKUP(G17,R5:AW15,5,TRUE)</f>
        <v>1.1</v>
      </c>
      <c r="E19">
        <f>HLOOKUP(B17,R5:AW15,9,TRUE)</f>
        <v>3.4</v>
      </c>
      <c r="F19" s="9">
        <f>PRODUCT(B19:E19)</f>
        <v>19.8968</v>
      </c>
      <c r="G19" s="1" t="s">
        <v>50</v>
      </c>
      <c r="H19" s="10">
        <f>(F19*E15)+0.49</f>
        <v>60.1804</v>
      </c>
      <c r="I19" s="26"/>
      <c r="J19" s="27"/>
    </row>
    <row r="20" spans="1:10" ht="12.75">
      <c r="A20" s="1" t="s">
        <v>51</v>
      </c>
      <c r="B20" s="5">
        <f>HLOOKUP(G17,R5:AW15,6,TRUE)+HLOOKUP(B17,R5:AW15,10,TRUE)</f>
        <v>4</v>
      </c>
      <c r="E20" s="21" t="s">
        <v>52</v>
      </c>
      <c r="F20" s="21"/>
      <c r="G20" s="11">
        <f>E15*HLOOKUP(G16,R5:AW15,4,TRUE)</f>
        <v>2.7</v>
      </c>
      <c r="I20" s="26"/>
      <c r="J20" s="27"/>
    </row>
    <row r="21" spans="1:10" ht="12.75">
      <c r="A21" s="1" t="s">
        <v>53</v>
      </c>
      <c r="B21" s="5">
        <f>HLOOKUP(B17,R5:AW15,11,TRUE)</f>
        <v>6</v>
      </c>
      <c r="F21" s="1" t="s">
        <v>54</v>
      </c>
      <c r="G21" s="5">
        <f>SUM(B16:B17,G16:G17)</f>
        <v>94</v>
      </c>
      <c r="I21" s="26"/>
      <c r="J21" s="27"/>
    </row>
    <row r="22" spans="1:10" ht="12.75">
      <c r="A22" s="18" t="s">
        <v>55</v>
      </c>
      <c r="B22" s="18"/>
      <c r="C22" s="34">
        <f>((B16/10)^3+(G16/10))*(B15/2)</f>
        <v>394.5</v>
      </c>
      <c r="D22" s="34"/>
      <c r="E22" s="18" t="s">
        <v>56</v>
      </c>
      <c r="F22" s="18"/>
      <c r="G22" s="18"/>
      <c r="H22" t="str">
        <f>HLOOKUP(C22,R2:AG4,3,TRUE)</f>
        <v>1d6</v>
      </c>
      <c r="I22" s="26"/>
      <c r="J22" s="27"/>
    </row>
    <row r="23" spans="1:10" ht="12.75">
      <c r="A23" s="18" t="s">
        <v>57</v>
      </c>
      <c r="B23" s="18"/>
      <c r="C23">
        <f>SUM(B16:B17,G16)</f>
        <v>82</v>
      </c>
      <c r="D23" s="30" t="s">
        <v>58</v>
      </c>
      <c r="E23" s="30"/>
      <c r="F23" s="30"/>
      <c r="G23" s="22"/>
      <c r="H23" s="33"/>
      <c r="I23" s="26"/>
      <c r="J23" s="27"/>
    </row>
    <row r="24" spans="1:10" ht="12.75">
      <c r="A24" s="22"/>
      <c r="B24" s="31"/>
      <c r="C24" s="31"/>
      <c r="D24" s="31"/>
      <c r="E24" s="31"/>
      <c r="F24" s="31"/>
      <c r="G24" s="31"/>
      <c r="H24" s="31"/>
      <c r="I24" s="26"/>
      <c r="J24" s="27"/>
    </row>
    <row r="25" spans="1:10" ht="12.75">
      <c r="A25" s="1" t="s">
        <v>59</v>
      </c>
      <c r="B25">
        <f>HLOOKUP(G17,R5:AW15,7,TRUE)</f>
        <v>10</v>
      </c>
      <c r="D25" t="s">
        <v>60</v>
      </c>
      <c r="E25" s="18" t="s">
        <v>61</v>
      </c>
      <c r="F25" s="18"/>
      <c r="G25" s="9">
        <f>HLOOKUP(G17,R5:AW15,8,TRUE)</f>
        <v>14</v>
      </c>
      <c r="H25" t="s">
        <v>60</v>
      </c>
      <c r="I25" s="26"/>
      <c r="J25" s="27"/>
    </row>
    <row r="26" spans="1:10" ht="12.75">
      <c r="A26" s="18" t="s">
        <v>62</v>
      </c>
      <c r="B26" s="18"/>
      <c r="C26">
        <f>(G17/10)*H4</f>
        <v>3.5999999999999996</v>
      </c>
      <c r="E26" s="40" t="s">
        <v>63</v>
      </c>
      <c r="F26" s="40"/>
      <c r="G26" s="12">
        <v>0</v>
      </c>
      <c r="I26" s="26"/>
      <c r="J26" s="27"/>
    </row>
    <row r="27" spans="1:10" ht="12.75">
      <c r="A27" s="1" t="s">
        <v>64</v>
      </c>
      <c r="B27">
        <f>G17*3</f>
        <v>36</v>
      </c>
      <c r="C27" s="13" t="s">
        <v>60</v>
      </c>
      <c r="D27" s="32"/>
      <c r="E27" s="32"/>
      <c r="F27" s="32"/>
      <c r="G27" s="32"/>
      <c r="H27" s="32"/>
      <c r="I27" s="26"/>
      <c r="J27" s="27"/>
    </row>
    <row r="28" spans="1:10" ht="12.75">
      <c r="A28" s="18" t="s">
        <v>65</v>
      </c>
      <c r="B28" s="18"/>
      <c r="C28" s="18"/>
      <c r="D28" s="19" t="s">
        <v>154</v>
      </c>
      <c r="E28" s="19"/>
      <c r="F28" s="19"/>
      <c r="G28" s="19"/>
      <c r="H28" s="19"/>
      <c r="I28" s="26"/>
      <c r="J28" s="27"/>
    </row>
    <row r="29" spans="1:10" ht="12.75">
      <c r="A29" s="17" t="s">
        <v>153</v>
      </c>
      <c r="B29" s="17"/>
      <c r="C29" s="17"/>
      <c r="D29" s="17"/>
      <c r="E29" s="17"/>
      <c r="F29" s="17"/>
      <c r="G29" s="17"/>
      <c r="H29" s="17"/>
      <c r="I29" s="26"/>
      <c r="J29" s="27"/>
    </row>
    <row r="30" spans="1:10" ht="12.75">
      <c r="A30" s="19" t="s">
        <v>145</v>
      </c>
      <c r="B30" s="19"/>
      <c r="C30" s="19"/>
      <c r="D30" s="19"/>
      <c r="E30" s="19"/>
      <c r="F30" s="19"/>
      <c r="G30" s="19"/>
      <c r="H30" s="19"/>
      <c r="I30" s="26"/>
      <c r="J30" s="27"/>
    </row>
    <row r="31" spans="1:10" ht="12.75">
      <c r="A31" s="19"/>
      <c r="B31" s="19"/>
      <c r="C31" s="19"/>
      <c r="D31" s="19"/>
      <c r="E31" s="19"/>
      <c r="F31" s="19"/>
      <c r="G31" s="19"/>
      <c r="H31" s="19"/>
      <c r="I31" s="26"/>
      <c r="J31" s="27"/>
    </row>
    <row r="32" spans="1:10" ht="12.75">
      <c r="A32" s="18" t="s">
        <v>66</v>
      </c>
      <c r="B32" s="18"/>
      <c r="C32" s="19" t="s">
        <v>72</v>
      </c>
      <c r="D32" s="19"/>
      <c r="E32" s="19"/>
      <c r="F32" s="19"/>
      <c r="G32" s="19"/>
      <c r="H32" s="20"/>
      <c r="I32" s="26"/>
      <c r="J32" s="27"/>
    </row>
    <row r="33" spans="1:10" ht="13.5" thickBot="1">
      <c r="A33" s="30" t="s">
        <v>67</v>
      </c>
      <c r="B33" s="30"/>
      <c r="C33" s="14">
        <v>0</v>
      </c>
      <c r="D33" t="s">
        <v>68</v>
      </c>
      <c r="E33" s="41"/>
      <c r="F33" s="41"/>
      <c r="G33" s="41"/>
      <c r="H33" s="42"/>
      <c r="I33" s="28"/>
      <c r="J33" s="29"/>
    </row>
    <row r="34" spans="1:10" ht="12.75">
      <c r="A34" s="18" t="s">
        <v>69</v>
      </c>
      <c r="B34" s="18"/>
      <c r="C34" s="17" t="s">
        <v>188</v>
      </c>
      <c r="D34" s="17"/>
      <c r="E34" s="17"/>
      <c r="F34" s="17"/>
      <c r="G34" s="17"/>
      <c r="H34" s="17"/>
      <c r="I34" s="17"/>
      <c r="J34" s="17"/>
    </row>
    <row r="35" spans="1:10" ht="12.75">
      <c r="A35" s="17" t="s">
        <v>189</v>
      </c>
      <c r="B35" s="17"/>
      <c r="C35" s="17"/>
      <c r="D35" s="17"/>
      <c r="E35" s="17"/>
      <c r="F35" s="17"/>
      <c r="G35" s="17"/>
      <c r="H35" s="17"/>
      <c r="I35" s="17"/>
      <c r="J35" s="17"/>
    </row>
    <row r="36" spans="1:10" ht="12.75">
      <c r="A36" s="19" t="s">
        <v>190</v>
      </c>
      <c r="B36" s="19"/>
      <c r="C36" s="19"/>
      <c r="D36" s="19"/>
      <c r="E36" s="19"/>
      <c r="F36" s="19"/>
      <c r="G36" s="19"/>
      <c r="H36" s="19"/>
      <c r="I36" s="19"/>
      <c r="J36" s="19"/>
    </row>
    <row r="37" spans="1:10" ht="12.75">
      <c r="A37" s="17" t="s">
        <v>191</v>
      </c>
      <c r="B37" s="17"/>
      <c r="C37" s="17"/>
      <c r="D37" s="17"/>
      <c r="E37" s="17"/>
      <c r="F37" s="17"/>
      <c r="G37" s="17"/>
      <c r="H37" s="17"/>
      <c r="I37" s="17"/>
      <c r="J37" s="17"/>
    </row>
    <row r="38" spans="1:10" ht="12.75">
      <c r="A38" s="17" t="s">
        <v>192</v>
      </c>
      <c r="B38" s="17"/>
      <c r="C38" s="17"/>
      <c r="D38" s="17"/>
      <c r="E38" s="17"/>
      <c r="F38" s="17"/>
      <c r="G38" s="17"/>
      <c r="H38" s="17"/>
      <c r="I38" s="17"/>
      <c r="J38" s="17"/>
    </row>
    <row r="39" spans="1:10" ht="12.75">
      <c r="A39" s="17" t="s">
        <v>193</v>
      </c>
      <c r="B39" s="17"/>
      <c r="C39" s="17"/>
      <c r="D39" s="17"/>
      <c r="E39" s="17"/>
      <c r="F39" s="17"/>
      <c r="G39" s="17"/>
      <c r="H39" s="17"/>
      <c r="I39" s="17"/>
      <c r="J39" s="17"/>
    </row>
    <row r="40" spans="1:10" ht="12.75">
      <c r="A40" s="17" t="s">
        <v>194</v>
      </c>
      <c r="B40" s="17"/>
      <c r="C40" s="17"/>
      <c r="D40" s="17"/>
      <c r="E40" s="17"/>
      <c r="F40" s="17"/>
      <c r="G40" s="17"/>
      <c r="H40" s="17"/>
      <c r="I40" s="17"/>
      <c r="J40" s="17"/>
    </row>
    <row r="41" spans="1:10" ht="12.75">
      <c r="A41" s="17" t="s">
        <v>195</v>
      </c>
      <c r="B41" s="17"/>
      <c r="C41" s="17"/>
      <c r="D41" s="17"/>
      <c r="E41" s="17"/>
      <c r="F41" s="17"/>
      <c r="G41" s="17"/>
      <c r="H41" s="17"/>
      <c r="I41" s="17"/>
      <c r="J41" s="17"/>
    </row>
    <row r="42" spans="1:10" ht="12.75">
      <c r="A42" s="17" t="s">
        <v>196</v>
      </c>
      <c r="B42" s="17"/>
      <c r="C42" s="17"/>
      <c r="D42" s="17"/>
      <c r="E42" s="17"/>
      <c r="F42" s="17"/>
      <c r="G42" s="17"/>
      <c r="H42" s="17"/>
      <c r="I42" s="17"/>
      <c r="J42" s="17"/>
    </row>
    <row r="43" spans="1:10" ht="12.75">
      <c r="A43" s="17" t="s">
        <v>197</v>
      </c>
      <c r="B43" s="17"/>
      <c r="C43" s="17"/>
      <c r="D43" s="17"/>
      <c r="E43" s="17"/>
      <c r="F43" s="17"/>
      <c r="G43" s="17"/>
      <c r="H43" s="17"/>
      <c r="I43" s="17"/>
      <c r="J43" s="17"/>
    </row>
    <row r="44" spans="1:10" ht="12.75">
      <c r="A44" s="17" t="s">
        <v>198</v>
      </c>
      <c r="B44" s="17"/>
      <c r="C44" s="17"/>
      <c r="D44" s="17"/>
      <c r="E44" s="17"/>
      <c r="F44" s="17"/>
      <c r="G44" s="17"/>
      <c r="H44" s="17"/>
      <c r="I44" s="17"/>
      <c r="J44" s="17"/>
    </row>
    <row r="45" spans="1:10" ht="12.75">
      <c r="A45" s="17" t="s">
        <v>199</v>
      </c>
      <c r="B45" s="17"/>
      <c r="C45" s="17"/>
      <c r="D45" s="17"/>
      <c r="E45" s="17"/>
      <c r="F45" s="17"/>
      <c r="G45" s="17"/>
      <c r="H45" s="17"/>
      <c r="I45" s="17"/>
      <c r="J45" s="17"/>
    </row>
    <row r="46" spans="1:10" ht="12.75">
      <c r="A46" s="38" t="s">
        <v>71</v>
      </c>
      <c r="B46" s="39"/>
      <c r="C46" s="39"/>
      <c r="D46" s="39"/>
      <c r="E46" s="39"/>
      <c r="F46" s="39"/>
      <c r="G46" s="39"/>
      <c r="H46" s="39"/>
      <c r="I46" s="39"/>
      <c r="J46" s="39"/>
    </row>
  </sheetData>
  <mergeCells count="59">
    <mergeCell ref="A46:J46"/>
    <mergeCell ref="E26:F26"/>
    <mergeCell ref="C17:D17"/>
    <mergeCell ref="C18:D18"/>
    <mergeCell ref="E17:F17"/>
    <mergeCell ref="A33:B33"/>
    <mergeCell ref="E33:H33"/>
    <mergeCell ref="A28:C28"/>
    <mergeCell ref="D28:H28"/>
    <mergeCell ref="A29:H29"/>
    <mergeCell ref="H5:J5"/>
    <mergeCell ref="A14:J14"/>
    <mergeCell ref="C15:D15"/>
    <mergeCell ref="C16:D16"/>
    <mergeCell ref="A6:J6"/>
    <mergeCell ref="A7:J7"/>
    <mergeCell ref="A8:J8"/>
    <mergeCell ref="A10:J10"/>
    <mergeCell ref="A11:J11"/>
    <mergeCell ref="A12:J12"/>
    <mergeCell ref="B5:F5"/>
    <mergeCell ref="D27:H27"/>
    <mergeCell ref="E20:F20"/>
    <mergeCell ref="A22:B22"/>
    <mergeCell ref="A23:B23"/>
    <mergeCell ref="G23:H23"/>
    <mergeCell ref="C22:D22"/>
    <mergeCell ref="E15:F15"/>
    <mergeCell ref="E16:F16"/>
    <mergeCell ref="E18:F18"/>
    <mergeCell ref="E25:F25"/>
    <mergeCell ref="A26:B26"/>
    <mergeCell ref="A31:H31"/>
    <mergeCell ref="A9:J9"/>
    <mergeCell ref="A13:J13"/>
    <mergeCell ref="A34:B34"/>
    <mergeCell ref="C34:J34"/>
    <mergeCell ref="A1:J1"/>
    <mergeCell ref="B2:F2"/>
    <mergeCell ref="B3:F3"/>
    <mergeCell ref="B4:F4"/>
    <mergeCell ref="I15:J33"/>
    <mergeCell ref="D23:F23"/>
    <mergeCell ref="A24:H24"/>
    <mergeCell ref="A30:H30"/>
    <mergeCell ref="A35:J35"/>
    <mergeCell ref="A36:J36"/>
    <mergeCell ref="A37:J37"/>
    <mergeCell ref="A38:J38"/>
    <mergeCell ref="A43:J43"/>
    <mergeCell ref="A44:J44"/>
    <mergeCell ref="A45:J45"/>
    <mergeCell ref="E22:G22"/>
    <mergeCell ref="A32:B32"/>
    <mergeCell ref="C32:H32"/>
    <mergeCell ref="A39:J39"/>
    <mergeCell ref="A40:J40"/>
    <mergeCell ref="A41:J41"/>
    <mergeCell ref="A42:J4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21" t="s">
        <v>0</v>
      </c>
      <c r="B1" s="21"/>
      <c r="C1" s="21"/>
      <c r="D1" s="21"/>
      <c r="E1" s="21"/>
      <c r="F1" s="21"/>
      <c r="G1" s="21"/>
      <c r="H1" s="21"/>
      <c r="I1" s="21"/>
      <c r="J1" s="21"/>
    </row>
    <row r="2" spans="1:33" ht="12.75">
      <c r="A2" s="1" t="s">
        <v>1</v>
      </c>
      <c r="B2" s="22" t="s">
        <v>229</v>
      </c>
      <c r="C2" s="22"/>
      <c r="D2" s="22"/>
      <c r="E2" s="22"/>
      <c r="F2" s="22"/>
      <c r="G2" s="1" t="s">
        <v>2</v>
      </c>
      <c r="H2" s="2" t="s">
        <v>70</v>
      </c>
      <c r="Q2" t="s">
        <v>3</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4</v>
      </c>
      <c r="B3" s="22" t="s">
        <v>228</v>
      </c>
      <c r="C3" s="22"/>
      <c r="D3" s="22"/>
      <c r="E3" s="22"/>
      <c r="F3" s="22"/>
      <c r="G3" s="1" t="s">
        <v>5</v>
      </c>
      <c r="H3" s="2" t="s">
        <v>76</v>
      </c>
      <c r="Q3" t="s">
        <v>6</v>
      </c>
      <c r="R3">
        <v>8</v>
      </c>
      <c r="S3">
        <v>4</v>
      </c>
      <c r="T3">
        <v>2</v>
      </c>
      <c r="U3">
        <v>0</v>
      </c>
      <c r="V3">
        <v>-2</v>
      </c>
      <c r="W3">
        <v>-4</v>
      </c>
      <c r="X3">
        <v>-6</v>
      </c>
      <c r="Y3">
        <v>-8</v>
      </c>
      <c r="Z3">
        <v>-10</v>
      </c>
      <c r="AA3">
        <v>-12</v>
      </c>
      <c r="AB3">
        <v>-14</v>
      </c>
      <c r="AC3">
        <v>-16</v>
      </c>
      <c r="AD3">
        <v>-18</v>
      </c>
      <c r="AE3">
        <v>-20</v>
      </c>
      <c r="AF3">
        <v>-22</v>
      </c>
      <c r="AG3">
        <v>-24</v>
      </c>
    </row>
    <row r="4" spans="1:33" ht="12.75">
      <c r="A4" s="1" t="s">
        <v>7</v>
      </c>
      <c r="B4" s="23">
        <v>0</v>
      </c>
      <c r="C4" s="23"/>
      <c r="D4" s="23"/>
      <c r="E4" s="23"/>
      <c r="F4" s="23"/>
      <c r="G4" s="1" t="s">
        <v>8</v>
      </c>
      <c r="H4" s="3">
        <v>6</v>
      </c>
      <c r="I4" s="4" t="s">
        <v>9</v>
      </c>
      <c r="J4" s="3">
        <v>29</v>
      </c>
      <c r="Q4" t="s">
        <v>10</v>
      </c>
      <c r="R4">
        <v>1</v>
      </c>
      <c r="S4" t="s">
        <v>11</v>
      </c>
      <c r="T4" t="s">
        <v>12</v>
      </c>
      <c r="U4" t="s">
        <v>13</v>
      </c>
      <c r="V4" t="s">
        <v>14</v>
      </c>
      <c r="W4" t="s">
        <v>15</v>
      </c>
      <c r="X4" t="s">
        <v>16</v>
      </c>
      <c r="Y4" t="s">
        <v>17</v>
      </c>
      <c r="Z4" t="s">
        <v>18</v>
      </c>
      <c r="AA4" t="s">
        <v>19</v>
      </c>
      <c r="AB4" t="s">
        <v>20</v>
      </c>
      <c r="AC4" t="s">
        <v>21</v>
      </c>
      <c r="AD4" t="s">
        <v>22</v>
      </c>
      <c r="AE4" t="s">
        <v>23</v>
      </c>
      <c r="AF4" t="s">
        <v>24</v>
      </c>
      <c r="AG4" t="s">
        <v>25</v>
      </c>
    </row>
    <row r="5" spans="1:49" ht="12.75">
      <c r="A5" s="1" t="s">
        <v>26</v>
      </c>
      <c r="B5" s="30"/>
      <c r="C5" s="30"/>
      <c r="D5" s="30"/>
      <c r="E5" s="30"/>
      <c r="F5" s="30"/>
      <c r="G5" s="1" t="s">
        <v>27</v>
      </c>
      <c r="H5" s="22" t="s">
        <v>230</v>
      </c>
      <c r="I5" s="22"/>
      <c r="J5" s="22"/>
      <c r="Q5" t="s">
        <v>28</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17" t="s">
        <v>212</v>
      </c>
      <c r="B6" s="17"/>
      <c r="C6" s="17"/>
      <c r="D6" s="17"/>
      <c r="E6" s="17"/>
      <c r="F6" s="17"/>
      <c r="G6" s="17"/>
      <c r="H6" s="17"/>
      <c r="I6" s="17"/>
      <c r="J6" s="17"/>
      <c r="Q6" t="s">
        <v>29</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17" t="s">
        <v>236</v>
      </c>
      <c r="B7" s="17"/>
      <c r="C7" s="17"/>
      <c r="D7" s="17"/>
      <c r="E7" s="17"/>
      <c r="F7" s="17"/>
      <c r="G7" s="17"/>
      <c r="H7" s="17"/>
      <c r="I7" s="17"/>
      <c r="J7" s="17"/>
      <c r="Q7" t="s">
        <v>30</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17" t="s">
        <v>237</v>
      </c>
      <c r="B8" s="17"/>
      <c r="C8" s="17"/>
      <c r="D8" s="17"/>
      <c r="E8" s="17"/>
      <c r="F8" s="17"/>
      <c r="G8" s="17"/>
      <c r="H8" s="17"/>
      <c r="I8" s="17"/>
      <c r="J8" s="17"/>
      <c r="Q8" t="s">
        <v>31</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17" t="s">
        <v>238</v>
      </c>
      <c r="B9" s="17"/>
      <c r="C9" s="17"/>
      <c r="D9" s="17"/>
      <c r="E9" s="17"/>
      <c r="F9" s="17"/>
      <c r="G9" s="17"/>
      <c r="H9" s="17"/>
      <c r="I9" s="17"/>
      <c r="J9" s="17"/>
      <c r="Q9" t="s">
        <v>32</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17" t="s">
        <v>239</v>
      </c>
      <c r="B10" s="17"/>
      <c r="C10" s="17"/>
      <c r="D10" s="17"/>
      <c r="E10" s="17"/>
      <c r="F10" s="17"/>
      <c r="G10" s="17"/>
      <c r="H10" s="17"/>
      <c r="I10" s="17"/>
      <c r="J10" s="17"/>
      <c r="Q10" t="s">
        <v>33</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17" t="s">
        <v>253</v>
      </c>
      <c r="B11" s="17"/>
      <c r="C11" s="17"/>
      <c r="D11" s="17"/>
      <c r="E11" s="17"/>
      <c r="F11" s="17"/>
      <c r="G11" s="17"/>
      <c r="H11" s="17"/>
      <c r="I11" s="17"/>
      <c r="J11" s="17"/>
      <c r="Q11" t="s">
        <v>34</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17" t="s">
        <v>241</v>
      </c>
      <c r="B12" s="17"/>
      <c r="C12" s="17"/>
      <c r="D12" s="17"/>
      <c r="E12" s="17"/>
      <c r="F12" s="17"/>
      <c r="G12" s="17"/>
      <c r="H12" s="17"/>
      <c r="I12" s="17"/>
      <c r="J12" s="17"/>
      <c r="Q12" t="s">
        <v>35</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19" t="s">
        <v>231</v>
      </c>
      <c r="B13" s="19"/>
      <c r="C13" s="19"/>
      <c r="D13" s="19"/>
      <c r="E13" s="19"/>
      <c r="F13" s="19"/>
      <c r="G13" s="19"/>
      <c r="H13" s="19"/>
      <c r="I13" s="19"/>
      <c r="J13" s="19"/>
      <c r="Q13" t="s">
        <v>36</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17" t="s">
        <v>240</v>
      </c>
      <c r="B14" s="17"/>
      <c r="C14" s="17"/>
      <c r="D14" s="17"/>
      <c r="E14" s="17"/>
      <c r="F14" s="17"/>
      <c r="G14" s="17"/>
      <c r="H14" s="17"/>
      <c r="I14" s="17"/>
      <c r="J14" s="17"/>
      <c r="Q14" t="s">
        <v>37</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3</v>
      </c>
      <c r="B15" s="3">
        <v>120</v>
      </c>
      <c r="C15" s="37" t="s">
        <v>38</v>
      </c>
      <c r="D15" s="37"/>
      <c r="E15" s="35">
        <f>ROUNDUP(B15/50,0)</f>
        <v>3</v>
      </c>
      <c r="F15" s="35"/>
      <c r="G15" s="1" t="s">
        <v>39</v>
      </c>
      <c r="H15" s="5">
        <f>HLOOKUP(B15,R2:AG3,2,TRUE)</f>
        <v>2</v>
      </c>
      <c r="I15" s="24"/>
      <c r="J15" s="25"/>
      <c r="Q15" t="s">
        <v>40</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41</v>
      </c>
      <c r="B16" s="3">
        <v>14</v>
      </c>
      <c r="C16" s="30"/>
      <c r="D16" s="30"/>
      <c r="E16" s="18" t="s">
        <v>42</v>
      </c>
      <c r="F16" s="18"/>
      <c r="G16" s="3">
        <v>13</v>
      </c>
      <c r="I16" s="26"/>
      <c r="J16" s="27"/>
    </row>
    <row r="17" spans="1:40" ht="12.75">
      <c r="A17" s="1" t="s">
        <v>43</v>
      </c>
      <c r="B17" s="3">
        <v>18</v>
      </c>
      <c r="C17" s="30"/>
      <c r="D17" s="30"/>
      <c r="E17" s="18" t="s">
        <v>44</v>
      </c>
      <c r="F17" s="18"/>
      <c r="G17" s="3">
        <v>43</v>
      </c>
      <c r="I17" s="26"/>
      <c r="J17" s="27"/>
      <c r="Q17" t="s">
        <v>45</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46</v>
      </c>
      <c r="B18" s="3">
        <v>14</v>
      </c>
      <c r="C18" s="30"/>
      <c r="D18" s="30"/>
      <c r="E18" s="18" t="s">
        <v>47</v>
      </c>
      <c r="F18" s="18"/>
      <c r="G18" s="5">
        <f>HLOOKUP(B18,R17:AN18,2,TRUE)</f>
        <v>1</v>
      </c>
      <c r="H18" s="8"/>
      <c r="I18" s="26"/>
      <c r="J18" s="27"/>
      <c r="Q18" t="s">
        <v>48</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49</v>
      </c>
      <c r="B19">
        <f>HLOOKUP(B16,R5:AW15,2,TRUE)</f>
        <v>1.2</v>
      </c>
      <c r="C19">
        <f>HLOOKUP(G16,R5:AW15,3,TRUE)</f>
        <v>1.4</v>
      </c>
      <c r="D19">
        <f>HLOOKUP(G17,R5:AW15,5,TRUE)</f>
        <v>2.1</v>
      </c>
      <c r="E19">
        <f>HLOOKUP(B17,R5:AW15,9,TRUE)</f>
        <v>1.9</v>
      </c>
      <c r="F19" s="9">
        <f>PRODUCT(B19:E19)</f>
        <v>6.7032</v>
      </c>
      <c r="G19" s="1" t="s">
        <v>50</v>
      </c>
      <c r="H19" s="10">
        <f>(F19*E15)+0.49</f>
        <v>20.5996</v>
      </c>
      <c r="I19" s="26"/>
      <c r="J19" s="27"/>
    </row>
    <row r="20" spans="1:10" ht="12.75">
      <c r="A20" s="1" t="s">
        <v>51</v>
      </c>
      <c r="B20" s="5">
        <f>HLOOKUP(G17,R5:AW15,6,TRUE)+HLOOKUP(B17,R5:AW15,10,TRUE)</f>
        <v>7</v>
      </c>
      <c r="E20" s="21" t="s">
        <v>52</v>
      </c>
      <c r="F20" s="21"/>
      <c r="G20" s="11">
        <f>E15*HLOOKUP(G16,R5:AW15,4,TRUE)</f>
        <v>0.8999999999999999</v>
      </c>
      <c r="I20" s="26"/>
      <c r="J20" s="27"/>
    </row>
    <row r="21" spans="1:10" ht="12.75">
      <c r="A21" s="1" t="s">
        <v>53</v>
      </c>
      <c r="B21" s="5">
        <f>HLOOKUP(B17,R5:AW15,11,TRUE)</f>
        <v>3</v>
      </c>
      <c r="F21" s="1" t="s">
        <v>54</v>
      </c>
      <c r="G21" s="5">
        <f>SUM(B16:B17,G16:G17)</f>
        <v>88</v>
      </c>
      <c r="I21" s="26"/>
      <c r="J21" s="27"/>
    </row>
    <row r="22" spans="1:10" ht="12.75">
      <c r="A22" s="18" t="s">
        <v>55</v>
      </c>
      <c r="B22" s="18"/>
      <c r="C22" s="34">
        <f>((B16/10)^3+(G16/10))*(B15/2)</f>
        <v>242.64</v>
      </c>
      <c r="D22" s="34"/>
      <c r="E22" s="18" t="s">
        <v>56</v>
      </c>
      <c r="F22" s="18"/>
      <c r="G22" s="18"/>
      <c r="H22" t="str">
        <f>HLOOKUP(C22,R2:AG4,3,TRUE)</f>
        <v>1d6</v>
      </c>
      <c r="I22" s="26"/>
      <c r="J22" s="27"/>
    </row>
    <row r="23" spans="1:10" ht="12.75">
      <c r="A23" s="18" t="s">
        <v>57</v>
      </c>
      <c r="B23" s="18"/>
      <c r="C23">
        <f>SUM(B16:B17,G16)</f>
        <v>45</v>
      </c>
      <c r="D23" s="30" t="s">
        <v>58</v>
      </c>
      <c r="E23" s="30"/>
      <c r="F23" s="30"/>
      <c r="G23" s="22"/>
      <c r="H23" s="33"/>
      <c r="I23" s="26"/>
      <c r="J23" s="27"/>
    </row>
    <row r="24" spans="1:10" ht="12.75">
      <c r="A24" s="22"/>
      <c r="B24" s="31"/>
      <c r="C24" s="31"/>
      <c r="D24" s="31"/>
      <c r="E24" s="31"/>
      <c r="F24" s="31"/>
      <c r="G24" s="31"/>
      <c r="H24" s="31"/>
      <c r="I24" s="26"/>
      <c r="J24" s="27"/>
    </row>
    <row r="25" spans="1:10" ht="12.75">
      <c r="A25" s="1" t="s">
        <v>59</v>
      </c>
      <c r="B25">
        <f>HLOOKUP(G17,R5:AW15,7,TRUE)</f>
        <v>30</v>
      </c>
      <c r="D25" t="s">
        <v>60</v>
      </c>
      <c r="E25" s="18" t="s">
        <v>61</v>
      </c>
      <c r="F25" s="18"/>
      <c r="G25" s="9">
        <f>HLOOKUP(G17,R5:AW15,8,TRUE)</f>
        <v>34</v>
      </c>
      <c r="H25" t="s">
        <v>60</v>
      </c>
      <c r="I25" s="26"/>
      <c r="J25" s="27"/>
    </row>
    <row r="26" spans="1:10" ht="12.75">
      <c r="A26" s="18" t="s">
        <v>62</v>
      </c>
      <c r="B26" s="18"/>
      <c r="C26">
        <f>(G17/10)*H4</f>
        <v>25.799999999999997</v>
      </c>
      <c r="E26" s="40" t="s">
        <v>63</v>
      </c>
      <c r="F26" s="40"/>
      <c r="G26" s="12">
        <v>50000</v>
      </c>
      <c r="I26" s="26"/>
      <c r="J26" s="27"/>
    </row>
    <row r="27" spans="1:10" ht="12.75">
      <c r="A27" s="1" t="s">
        <v>64</v>
      </c>
      <c r="B27">
        <f>G17*3</f>
        <v>129</v>
      </c>
      <c r="C27" s="13" t="s">
        <v>60</v>
      </c>
      <c r="D27" s="32"/>
      <c r="E27" s="32"/>
      <c r="F27" s="32"/>
      <c r="G27" s="32"/>
      <c r="H27" s="32"/>
      <c r="I27" s="26"/>
      <c r="J27" s="27"/>
    </row>
    <row r="28" spans="1:10" ht="12.75">
      <c r="A28" s="18" t="s">
        <v>65</v>
      </c>
      <c r="B28" s="18"/>
      <c r="C28" s="18"/>
      <c r="D28" s="19" t="s">
        <v>232</v>
      </c>
      <c r="E28" s="19"/>
      <c r="F28" s="19"/>
      <c r="G28" s="19"/>
      <c r="H28" s="19"/>
      <c r="I28" s="26"/>
      <c r="J28" s="27"/>
    </row>
    <row r="29" spans="1:10" ht="12.75">
      <c r="A29" s="17" t="s">
        <v>234</v>
      </c>
      <c r="B29" s="17"/>
      <c r="C29" s="17"/>
      <c r="D29" s="17"/>
      <c r="E29" s="17"/>
      <c r="F29" s="17"/>
      <c r="G29" s="17"/>
      <c r="H29" s="17"/>
      <c r="I29" s="26"/>
      <c r="J29" s="27"/>
    </row>
    <row r="30" spans="1:10" ht="12.75">
      <c r="A30" s="19" t="s">
        <v>235</v>
      </c>
      <c r="B30" s="19"/>
      <c r="C30" s="19"/>
      <c r="D30" s="19"/>
      <c r="E30" s="19"/>
      <c r="F30" s="19"/>
      <c r="G30" s="19"/>
      <c r="H30" s="19"/>
      <c r="I30" s="26"/>
      <c r="J30" s="27"/>
    </row>
    <row r="31" spans="1:10" ht="12.75">
      <c r="A31" s="19"/>
      <c r="B31" s="19"/>
      <c r="C31" s="19"/>
      <c r="D31" s="19"/>
      <c r="E31" s="19"/>
      <c r="F31" s="19"/>
      <c r="G31" s="19"/>
      <c r="H31" s="19"/>
      <c r="I31" s="26"/>
      <c r="J31" s="27"/>
    </row>
    <row r="32" spans="1:10" ht="12.75">
      <c r="A32" s="18" t="s">
        <v>66</v>
      </c>
      <c r="B32" s="18"/>
      <c r="C32" s="19"/>
      <c r="D32" s="19"/>
      <c r="E32" s="19"/>
      <c r="F32" s="19"/>
      <c r="G32" s="19"/>
      <c r="H32" s="20"/>
      <c r="I32" s="26"/>
      <c r="J32" s="27"/>
    </row>
    <row r="33" spans="1:10" ht="13.5" thickBot="1">
      <c r="A33" s="30" t="s">
        <v>67</v>
      </c>
      <c r="B33" s="30"/>
      <c r="C33" s="14">
        <v>0</v>
      </c>
      <c r="D33" t="s">
        <v>68</v>
      </c>
      <c r="E33" s="41"/>
      <c r="F33" s="41"/>
      <c r="G33" s="41"/>
      <c r="H33" s="42"/>
      <c r="I33" s="28"/>
      <c r="J33" s="29"/>
    </row>
    <row r="34" spans="1:10" ht="12.75">
      <c r="A34" s="18" t="s">
        <v>69</v>
      </c>
      <c r="B34" s="18"/>
      <c r="C34" s="17" t="s">
        <v>242</v>
      </c>
      <c r="D34" s="17"/>
      <c r="E34" s="17"/>
      <c r="F34" s="17"/>
      <c r="G34" s="17"/>
      <c r="H34" s="17"/>
      <c r="I34" s="17"/>
      <c r="J34" s="17"/>
    </row>
    <row r="35" spans="1:10" ht="12.75">
      <c r="A35" s="17" t="s">
        <v>243</v>
      </c>
      <c r="B35" s="17"/>
      <c r="C35" s="17"/>
      <c r="D35" s="17"/>
      <c r="E35" s="17"/>
      <c r="F35" s="17"/>
      <c r="G35" s="17"/>
      <c r="H35" s="17"/>
      <c r="I35" s="17"/>
      <c r="J35" s="17"/>
    </row>
    <row r="36" spans="1:10" ht="12.75">
      <c r="A36" s="19" t="s">
        <v>244</v>
      </c>
      <c r="B36" s="19"/>
      <c r="C36" s="19"/>
      <c r="D36" s="19"/>
      <c r="E36" s="19"/>
      <c r="F36" s="19"/>
      <c r="G36" s="19"/>
      <c r="H36" s="19"/>
      <c r="I36" s="19"/>
      <c r="J36" s="19"/>
    </row>
    <row r="37" spans="1:10" ht="12.75">
      <c r="A37" s="17" t="s">
        <v>245</v>
      </c>
      <c r="B37" s="17"/>
      <c r="C37" s="17"/>
      <c r="D37" s="17"/>
      <c r="E37" s="17"/>
      <c r="F37" s="17"/>
      <c r="G37" s="17"/>
      <c r="H37" s="17"/>
      <c r="I37" s="17"/>
      <c r="J37" s="17"/>
    </row>
    <row r="38" spans="1:10" ht="12.75">
      <c r="A38" s="17" t="s">
        <v>246</v>
      </c>
      <c r="B38" s="17"/>
      <c r="C38" s="17"/>
      <c r="D38" s="17"/>
      <c r="E38" s="17"/>
      <c r="F38" s="17"/>
      <c r="G38" s="17"/>
      <c r="H38" s="17"/>
      <c r="I38" s="17"/>
      <c r="J38" s="17"/>
    </row>
    <row r="39" spans="1:10" ht="12.75">
      <c r="A39" s="17" t="s">
        <v>247</v>
      </c>
      <c r="B39" s="17"/>
      <c r="C39" s="17"/>
      <c r="D39" s="17"/>
      <c r="E39" s="17"/>
      <c r="F39" s="17"/>
      <c r="G39" s="17"/>
      <c r="H39" s="17"/>
      <c r="I39" s="17"/>
      <c r="J39" s="17"/>
    </row>
    <row r="40" spans="1:10" ht="12.75">
      <c r="A40" s="17" t="s">
        <v>252</v>
      </c>
      <c r="B40" s="17"/>
      <c r="C40" s="17"/>
      <c r="D40" s="17"/>
      <c r="E40" s="17"/>
      <c r="F40" s="17"/>
      <c r="G40" s="17"/>
      <c r="H40" s="17"/>
      <c r="I40" s="17"/>
      <c r="J40" s="17"/>
    </row>
    <row r="41" spans="1:10" ht="12.75">
      <c r="A41" s="17" t="s">
        <v>248</v>
      </c>
      <c r="B41" s="17"/>
      <c r="C41" s="17"/>
      <c r="D41" s="17"/>
      <c r="E41" s="17"/>
      <c r="F41" s="17"/>
      <c r="G41" s="17"/>
      <c r="H41" s="17"/>
      <c r="I41" s="17"/>
      <c r="J41" s="17"/>
    </row>
    <row r="42" spans="1:10" ht="12.75">
      <c r="A42" s="17" t="s">
        <v>249</v>
      </c>
      <c r="B42" s="17"/>
      <c r="C42" s="17"/>
      <c r="D42" s="17"/>
      <c r="E42" s="17"/>
      <c r="F42" s="17"/>
      <c r="G42" s="17"/>
      <c r="H42" s="17"/>
      <c r="I42" s="17"/>
      <c r="J42" s="17"/>
    </row>
    <row r="43" spans="1:10" ht="12.75">
      <c r="A43" s="17" t="s">
        <v>250</v>
      </c>
      <c r="B43" s="17"/>
      <c r="C43" s="17"/>
      <c r="D43" s="17"/>
      <c r="E43" s="17"/>
      <c r="F43" s="17"/>
      <c r="G43" s="17"/>
      <c r="H43" s="17"/>
      <c r="I43" s="17"/>
      <c r="J43" s="17"/>
    </row>
    <row r="44" spans="1:10" ht="12.75">
      <c r="A44" s="17" t="s">
        <v>251</v>
      </c>
      <c r="B44" s="17"/>
      <c r="C44" s="17"/>
      <c r="D44" s="17"/>
      <c r="E44" s="17"/>
      <c r="F44" s="17"/>
      <c r="G44" s="17"/>
      <c r="H44" s="17"/>
      <c r="I44" s="17"/>
      <c r="J44" s="17"/>
    </row>
    <row r="45" spans="1:10" ht="12.75">
      <c r="A45" s="17"/>
      <c r="B45" s="17"/>
      <c r="C45" s="17"/>
      <c r="D45" s="17"/>
      <c r="E45" s="17"/>
      <c r="F45" s="17"/>
      <c r="G45" s="17"/>
      <c r="H45" s="17"/>
      <c r="I45" s="17"/>
      <c r="J45" s="17"/>
    </row>
    <row r="46" spans="1:10" ht="12.75">
      <c r="A46" s="38" t="s">
        <v>71</v>
      </c>
      <c r="B46" s="39"/>
      <c r="C46" s="39"/>
      <c r="D46" s="39"/>
      <c r="E46" s="39"/>
      <c r="F46" s="39"/>
      <c r="G46" s="39"/>
      <c r="H46" s="39"/>
      <c r="I46" s="39"/>
      <c r="J46" s="39"/>
    </row>
  </sheetData>
  <mergeCells count="59">
    <mergeCell ref="A46:J46"/>
    <mergeCell ref="E26:F26"/>
    <mergeCell ref="C17:D17"/>
    <mergeCell ref="C18:D18"/>
    <mergeCell ref="E17:F17"/>
    <mergeCell ref="A33:B33"/>
    <mergeCell ref="E33:H33"/>
    <mergeCell ref="A28:C28"/>
    <mergeCell ref="D28:H28"/>
    <mergeCell ref="A29:H29"/>
    <mergeCell ref="H5:J5"/>
    <mergeCell ref="C15:D15"/>
    <mergeCell ref="C16:D16"/>
    <mergeCell ref="A6:J6"/>
    <mergeCell ref="A7:J7"/>
    <mergeCell ref="A8:J8"/>
    <mergeCell ref="A10:J10"/>
    <mergeCell ref="A11:J11"/>
    <mergeCell ref="A12:J12"/>
    <mergeCell ref="B5:F5"/>
    <mergeCell ref="D27:H27"/>
    <mergeCell ref="E20:F20"/>
    <mergeCell ref="A22:B22"/>
    <mergeCell ref="A23:B23"/>
    <mergeCell ref="G23:H23"/>
    <mergeCell ref="C22:D22"/>
    <mergeCell ref="E15:F15"/>
    <mergeCell ref="E16:F16"/>
    <mergeCell ref="E18:F18"/>
    <mergeCell ref="E25:F25"/>
    <mergeCell ref="A26:B26"/>
    <mergeCell ref="A31:H31"/>
    <mergeCell ref="A9:J9"/>
    <mergeCell ref="A14:J14"/>
    <mergeCell ref="A13:J13"/>
    <mergeCell ref="A34:B34"/>
    <mergeCell ref="C34:J34"/>
    <mergeCell ref="A1:J1"/>
    <mergeCell ref="B2:F2"/>
    <mergeCell ref="B3:F3"/>
    <mergeCell ref="B4:F4"/>
    <mergeCell ref="I15:J33"/>
    <mergeCell ref="D23:F23"/>
    <mergeCell ref="A24:H24"/>
    <mergeCell ref="A30:H30"/>
    <mergeCell ref="A35:J35"/>
    <mergeCell ref="A36:J36"/>
    <mergeCell ref="A37:J37"/>
    <mergeCell ref="A38:J38"/>
    <mergeCell ref="A43:J43"/>
    <mergeCell ref="A44:J44"/>
    <mergeCell ref="A45:J45"/>
    <mergeCell ref="E22:G22"/>
    <mergeCell ref="A32:B32"/>
    <mergeCell ref="C32:H32"/>
    <mergeCell ref="A39:J39"/>
    <mergeCell ref="A40:J40"/>
    <mergeCell ref="A41:J41"/>
    <mergeCell ref="A42:J4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21" t="s">
        <v>0</v>
      </c>
      <c r="B1" s="21"/>
      <c r="C1" s="21"/>
      <c r="D1" s="21"/>
      <c r="E1" s="21"/>
      <c r="F1" s="21"/>
      <c r="G1" s="21"/>
      <c r="H1" s="21"/>
      <c r="I1" s="21"/>
      <c r="J1" s="21"/>
    </row>
    <row r="2" spans="1:33" ht="12.75">
      <c r="A2" s="1" t="s">
        <v>1</v>
      </c>
      <c r="B2" s="22" t="s">
        <v>75</v>
      </c>
      <c r="C2" s="22"/>
      <c r="D2" s="22"/>
      <c r="E2" s="22"/>
      <c r="F2" s="22"/>
      <c r="G2" s="1" t="s">
        <v>2</v>
      </c>
      <c r="H2" s="2" t="s">
        <v>70</v>
      </c>
      <c r="Q2" t="s">
        <v>3</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4</v>
      </c>
      <c r="B3" s="22" t="s">
        <v>74</v>
      </c>
      <c r="C3" s="22"/>
      <c r="D3" s="22"/>
      <c r="E3" s="22"/>
      <c r="F3" s="22"/>
      <c r="G3" s="1" t="s">
        <v>5</v>
      </c>
      <c r="H3" s="2" t="s">
        <v>76</v>
      </c>
      <c r="Q3" t="s">
        <v>6</v>
      </c>
      <c r="R3">
        <v>8</v>
      </c>
      <c r="S3">
        <v>4</v>
      </c>
      <c r="T3">
        <v>2</v>
      </c>
      <c r="U3">
        <v>0</v>
      </c>
      <c r="V3">
        <v>-2</v>
      </c>
      <c r="W3">
        <v>-4</v>
      </c>
      <c r="X3">
        <v>-6</v>
      </c>
      <c r="Y3">
        <v>-8</v>
      </c>
      <c r="Z3">
        <v>-10</v>
      </c>
      <c r="AA3">
        <v>-12</v>
      </c>
      <c r="AB3">
        <v>-14</v>
      </c>
      <c r="AC3">
        <v>-16</v>
      </c>
      <c r="AD3">
        <v>-18</v>
      </c>
      <c r="AE3">
        <v>-20</v>
      </c>
      <c r="AF3">
        <v>-22</v>
      </c>
      <c r="AG3">
        <v>-24</v>
      </c>
    </row>
    <row r="4" spans="1:33" ht="12.75">
      <c r="A4" s="1" t="s">
        <v>7</v>
      </c>
      <c r="B4" s="23">
        <v>0</v>
      </c>
      <c r="C4" s="23"/>
      <c r="D4" s="23"/>
      <c r="E4" s="23"/>
      <c r="F4" s="23"/>
      <c r="G4" s="1" t="s">
        <v>8</v>
      </c>
      <c r="H4" s="3">
        <v>5</v>
      </c>
      <c r="I4" s="4" t="s">
        <v>9</v>
      </c>
      <c r="J4" s="3">
        <v>28</v>
      </c>
      <c r="Q4" t="s">
        <v>10</v>
      </c>
      <c r="R4">
        <v>1</v>
      </c>
      <c r="S4" t="s">
        <v>11</v>
      </c>
      <c r="T4" t="s">
        <v>12</v>
      </c>
      <c r="U4" t="s">
        <v>13</v>
      </c>
      <c r="V4" t="s">
        <v>14</v>
      </c>
      <c r="W4" t="s">
        <v>15</v>
      </c>
      <c r="X4" t="s">
        <v>16</v>
      </c>
      <c r="Y4" t="s">
        <v>17</v>
      </c>
      <c r="Z4" t="s">
        <v>18</v>
      </c>
      <c r="AA4" t="s">
        <v>19</v>
      </c>
      <c r="AB4" t="s">
        <v>20</v>
      </c>
      <c r="AC4" t="s">
        <v>21</v>
      </c>
      <c r="AD4" t="s">
        <v>22</v>
      </c>
      <c r="AE4" t="s">
        <v>23</v>
      </c>
      <c r="AF4" t="s">
        <v>24</v>
      </c>
      <c r="AG4" t="s">
        <v>25</v>
      </c>
    </row>
    <row r="5" spans="1:49" ht="12.75">
      <c r="A5" s="1" t="s">
        <v>26</v>
      </c>
      <c r="B5" s="30"/>
      <c r="C5" s="30"/>
      <c r="D5" s="30"/>
      <c r="E5" s="30"/>
      <c r="F5" s="30"/>
      <c r="G5" s="1" t="s">
        <v>27</v>
      </c>
      <c r="H5" s="22" t="s">
        <v>84</v>
      </c>
      <c r="I5" s="22"/>
      <c r="J5" s="22"/>
      <c r="Q5" t="s">
        <v>28</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17" t="s">
        <v>73</v>
      </c>
      <c r="B6" s="17"/>
      <c r="C6" s="17"/>
      <c r="D6" s="17"/>
      <c r="E6" s="17"/>
      <c r="F6" s="17"/>
      <c r="G6" s="17"/>
      <c r="H6" s="17"/>
      <c r="I6" s="17"/>
      <c r="J6" s="17"/>
      <c r="Q6" t="s">
        <v>29</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17" t="s">
        <v>77</v>
      </c>
      <c r="B7" s="17"/>
      <c r="C7" s="17"/>
      <c r="D7" s="17"/>
      <c r="E7" s="17"/>
      <c r="F7" s="17"/>
      <c r="G7" s="17"/>
      <c r="H7" s="17"/>
      <c r="I7" s="17"/>
      <c r="J7" s="17"/>
      <c r="Q7" t="s">
        <v>30</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17" t="s">
        <v>82</v>
      </c>
      <c r="B8" s="17"/>
      <c r="C8" s="17"/>
      <c r="D8" s="17"/>
      <c r="E8" s="17"/>
      <c r="F8" s="17"/>
      <c r="G8" s="17"/>
      <c r="H8" s="17"/>
      <c r="I8" s="17"/>
      <c r="J8" s="17"/>
      <c r="Q8" t="s">
        <v>31</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17" t="s">
        <v>79</v>
      </c>
      <c r="B9" s="17"/>
      <c r="C9" s="17"/>
      <c r="D9" s="17"/>
      <c r="E9" s="17"/>
      <c r="F9" s="17"/>
      <c r="G9" s="17"/>
      <c r="H9" s="17"/>
      <c r="I9" s="17"/>
      <c r="J9" s="17"/>
      <c r="Q9" t="s">
        <v>32</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17" t="s">
        <v>81</v>
      </c>
      <c r="B10" s="17"/>
      <c r="C10" s="17"/>
      <c r="D10" s="17"/>
      <c r="E10" s="17"/>
      <c r="F10" s="17"/>
      <c r="G10" s="17"/>
      <c r="H10" s="17"/>
      <c r="I10" s="17"/>
      <c r="J10" s="17"/>
      <c r="Q10" t="s">
        <v>33</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17" t="s">
        <v>80</v>
      </c>
      <c r="B11" s="17"/>
      <c r="C11" s="17"/>
      <c r="D11" s="17"/>
      <c r="E11" s="17"/>
      <c r="F11" s="17"/>
      <c r="G11" s="17"/>
      <c r="H11" s="17"/>
      <c r="I11" s="17"/>
      <c r="J11" s="17"/>
      <c r="Q11" t="s">
        <v>34</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17" t="s">
        <v>83</v>
      </c>
      <c r="B12" s="17"/>
      <c r="C12" s="17"/>
      <c r="D12" s="17"/>
      <c r="E12" s="17"/>
      <c r="F12" s="17"/>
      <c r="G12" s="17"/>
      <c r="H12" s="17"/>
      <c r="I12" s="17"/>
      <c r="J12" s="17"/>
      <c r="Q12" t="s">
        <v>35</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17"/>
      <c r="B13" s="17"/>
      <c r="C13" s="17"/>
      <c r="D13" s="17"/>
      <c r="E13" s="17"/>
      <c r="F13" s="17"/>
      <c r="G13" s="17"/>
      <c r="H13" s="17"/>
      <c r="I13" s="17"/>
      <c r="J13" s="17"/>
      <c r="Q13" t="s">
        <v>36</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17" t="s">
        <v>78</v>
      </c>
      <c r="B14" s="17"/>
      <c r="C14" s="17"/>
      <c r="D14" s="17"/>
      <c r="E14" s="17"/>
      <c r="F14" s="17"/>
      <c r="G14" s="17"/>
      <c r="H14" s="17"/>
      <c r="I14" s="36"/>
      <c r="J14" s="36"/>
      <c r="Q14" t="s">
        <v>37</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3</v>
      </c>
      <c r="B15" s="3">
        <v>135</v>
      </c>
      <c r="C15" s="37" t="s">
        <v>38</v>
      </c>
      <c r="D15" s="37"/>
      <c r="E15" s="35">
        <f>ROUNDUP(B15/50,0)</f>
        <v>3</v>
      </c>
      <c r="F15" s="35"/>
      <c r="G15" s="1" t="s">
        <v>39</v>
      </c>
      <c r="H15" s="5">
        <f>HLOOKUP(B15,R2:AG3,2,TRUE)</f>
        <v>0</v>
      </c>
      <c r="I15" s="24"/>
      <c r="J15" s="25"/>
      <c r="Q15" t="s">
        <v>40</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41</v>
      </c>
      <c r="B16" s="3">
        <v>11</v>
      </c>
      <c r="C16" s="30"/>
      <c r="D16" s="30"/>
      <c r="E16" s="18" t="s">
        <v>42</v>
      </c>
      <c r="F16" s="18"/>
      <c r="G16" s="3">
        <v>11</v>
      </c>
      <c r="I16" s="26"/>
      <c r="J16" s="27"/>
    </row>
    <row r="17" spans="1:40" ht="12.75">
      <c r="A17" s="1" t="s">
        <v>43</v>
      </c>
      <c r="B17" s="3">
        <v>15</v>
      </c>
      <c r="C17" s="30"/>
      <c r="D17" s="30"/>
      <c r="E17" s="18" t="s">
        <v>44</v>
      </c>
      <c r="F17" s="18"/>
      <c r="G17" s="3">
        <v>30</v>
      </c>
      <c r="I17" s="26"/>
      <c r="J17" s="27"/>
      <c r="Q17" t="s">
        <v>45</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46</v>
      </c>
      <c r="B18" s="3">
        <v>16</v>
      </c>
      <c r="C18" s="30"/>
      <c r="D18" s="30"/>
      <c r="E18" s="18" t="s">
        <v>47</v>
      </c>
      <c r="F18" s="18"/>
      <c r="G18" s="5">
        <f>HLOOKUP(B18,R17:AN18,2,TRUE)</f>
        <v>2</v>
      </c>
      <c r="H18" s="8"/>
      <c r="I18" s="26"/>
      <c r="J18" s="27"/>
      <c r="Q18" t="s">
        <v>48</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49</v>
      </c>
      <c r="B19">
        <f>HLOOKUP(B16,R5:AW15,2,TRUE)</f>
        <v>1</v>
      </c>
      <c r="C19">
        <f>HLOOKUP(G16,R5:AW15,3,TRUE)</f>
        <v>1</v>
      </c>
      <c r="D19">
        <f>HLOOKUP(G17,R5:AW15,5,TRUE)</f>
        <v>1.7</v>
      </c>
      <c r="E19">
        <f>HLOOKUP(B17,R5:AW15,9,TRUE)</f>
        <v>1.6</v>
      </c>
      <c r="F19" s="9">
        <f>PRODUCT(B19:E19)</f>
        <v>2.72</v>
      </c>
      <c r="G19" s="1" t="s">
        <v>50</v>
      </c>
      <c r="H19" s="10">
        <f>(F19*E15)+0.49</f>
        <v>8.65</v>
      </c>
      <c r="I19" s="26"/>
      <c r="J19" s="27"/>
    </row>
    <row r="20" spans="1:10" ht="12.75">
      <c r="A20" s="1" t="s">
        <v>51</v>
      </c>
      <c r="B20" s="5">
        <f>HLOOKUP(G17,R5:AW15,6,TRUE)+HLOOKUP(B17,R5:AW15,10,TRUE)</f>
        <v>4</v>
      </c>
      <c r="E20" s="21" t="s">
        <v>52</v>
      </c>
      <c r="F20" s="21"/>
      <c r="G20" s="11">
        <f>E15*HLOOKUP(G16,R5:AW15,4,TRUE)</f>
        <v>0.75</v>
      </c>
      <c r="I20" s="26"/>
      <c r="J20" s="27"/>
    </row>
    <row r="21" spans="1:10" ht="12.75">
      <c r="A21" s="1" t="s">
        <v>53</v>
      </c>
      <c r="B21" s="5">
        <f>HLOOKUP(B17,R5:AW15,11,TRUE)</f>
        <v>2</v>
      </c>
      <c r="F21" s="1" t="s">
        <v>54</v>
      </c>
      <c r="G21" s="5">
        <f>SUM(B16:B17,G16:G17)</f>
        <v>67</v>
      </c>
      <c r="I21" s="26"/>
      <c r="J21" s="27"/>
    </row>
    <row r="22" spans="1:10" ht="12.75">
      <c r="A22" s="18" t="s">
        <v>55</v>
      </c>
      <c r="B22" s="18"/>
      <c r="C22" s="34">
        <f>((B16/10)^3+(G16/10))*(B15/2)</f>
        <v>164.09250000000003</v>
      </c>
      <c r="D22" s="34"/>
      <c r="E22" s="18" t="s">
        <v>56</v>
      </c>
      <c r="F22" s="18"/>
      <c r="G22" s="18"/>
      <c r="H22" t="str">
        <f>HLOOKUP(C22,R2:AG4,3,TRUE)</f>
        <v>1d4</v>
      </c>
      <c r="I22" s="26"/>
      <c r="J22" s="27"/>
    </row>
    <row r="23" spans="1:10" ht="12.75">
      <c r="A23" s="18" t="s">
        <v>57</v>
      </c>
      <c r="B23" s="18"/>
      <c r="C23">
        <f>SUM(B16:B17,G16)</f>
        <v>37</v>
      </c>
      <c r="D23" s="30" t="s">
        <v>58</v>
      </c>
      <c r="E23" s="30"/>
      <c r="F23" s="30"/>
      <c r="G23" s="22"/>
      <c r="H23" s="33"/>
      <c r="I23" s="26"/>
      <c r="J23" s="27"/>
    </row>
    <row r="24" spans="1:10" ht="12.75">
      <c r="A24" s="22"/>
      <c r="B24" s="31"/>
      <c r="C24" s="31"/>
      <c r="D24" s="31"/>
      <c r="E24" s="31"/>
      <c r="F24" s="31"/>
      <c r="G24" s="31"/>
      <c r="H24" s="31"/>
      <c r="I24" s="26"/>
      <c r="J24" s="27"/>
    </row>
    <row r="25" spans="1:10" ht="12.75">
      <c r="A25" s="1" t="s">
        <v>59</v>
      </c>
      <c r="B25">
        <f>HLOOKUP(G17,R5:AW15,7,TRUE)</f>
        <v>22</v>
      </c>
      <c r="D25" t="s">
        <v>60</v>
      </c>
      <c r="E25" s="18" t="s">
        <v>61</v>
      </c>
      <c r="F25" s="18"/>
      <c r="G25" s="9">
        <f>HLOOKUP(G17,R5:AW15,8,TRUE)</f>
        <v>26</v>
      </c>
      <c r="H25" t="s">
        <v>60</v>
      </c>
      <c r="I25" s="26"/>
      <c r="J25" s="27"/>
    </row>
    <row r="26" spans="1:10" ht="12.75">
      <c r="A26" s="18" t="s">
        <v>62</v>
      </c>
      <c r="B26" s="18"/>
      <c r="C26">
        <f>(G17/10)*H4</f>
        <v>15</v>
      </c>
      <c r="E26" s="40" t="s">
        <v>63</v>
      </c>
      <c r="F26" s="40"/>
      <c r="G26" s="12">
        <v>5000</v>
      </c>
      <c r="I26" s="26"/>
      <c r="J26" s="27"/>
    </row>
    <row r="27" spans="1:10" ht="12.75">
      <c r="A27" s="1" t="s">
        <v>64</v>
      </c>
      <c r="B27">
        <f>G17*3</f>
        <v>90</v>
      </c>
      <c r="C27" s="13" t="s">
        <v>60</v>
      </c>
      <c r="D27" s="32"/>
      <c r="E27" s="32"/>
      <c r="F27" s="32"/>
      <c r="G27" s="32"/>
      <c r="H27" s="32"/>
      <c r="I27" s="26"/>
      <c r="J27" s="27"/>
    </row>
    <row r="28" spans="1:10" ht="12.75">
      <c r="A28" s="18" t="s">
        <v>65</v>
      </c>
      <c r="B28" s="18"/>
      <c r="C28" s="18"/>
      <c r="D28" s="19" t="s">
        <v>85</v>
      </c>
      <c r="E28" s="19"/>
      <c r="F28" s="19"/>
      <c r="G28" s="19"/>
      <c r="H28" s="19"/>
      <c r="I28" s="26"/>
      <c r="J28" s="27"/>
    </row>
    <row r="29" spans="1:10" ht="12.75">
      <c r="A29" s="17" t="s">
        <v>86</v>
      </c>
      <c r="B29" s="17"/>
      <c r="C29" s="17"/>
      <c r="D29" s="17"/>
      <c r="E29" s="17"/>
      <c r="F29" s="17"/>
      <c r="G29" s="17"/>
      <c r="H29" s="17"/>
      <c r="I29" s="26"/>
      <c r="J29" s="27"/>
    </row>
    <row r="30" spans="1:10" ht="12.75">
      <c r="A30" s="19" t="s">
        <v>87</v>
      </c>
      <c r="B30" s="19"/>
      <c r="C30" s="19"/>
      <c r="D30" s="19"/>
      <c r="E30" s="19"/>
      <c r="F30" s="19"/>
      <c r="G30" s="19"/>
      <c r="H30" s="19"/>
      <c r="I30" s="26"/>
      <c r="J30" s="27"/>
    </row>
    <row r="31" spans="1:10" ht="12.75">
      <c r="A31" s="19"/>
      <c r="B31" s="19"/>
      <c r="C31" s="19"/>
      <c r="D31" s="19"/>
      <c r="E31" s="19"/>
      <c r="F31" s="19"/>
      <c r="G31" s="19"/>
      <c r="H31" s="19"/>
      <c r="I31" s="26"/>
      <c r="J31" s="27"/>
    </row>
    <row r="32" spans="1:10" ht="12.75">
      <c r="A32" s="18" t="s">
        <v>66</v>
      </c>
      <c r="B32" s="18"/>
      <c r="C32" s="19" t="s">
        <v>72</v>
      </c>
      <c r="D32" s="19"/>
      <c r="E32" s="19"/>
      <c r="F32" s="19"/>
      <c r="G32" s="19"/>
      <c r="H32" s="20"/>
      <c r="I32" s="26"/>
      <c r="J32" s="27"/>
    </row>
    <row r="33" spans="1:10" ht="13.5" thickBot="1">
      <c r="A33" s="30" t="s">
        <v>67</v>
      </c>
      <c r="B33" s="30"/>
      <c r="C33" s="14">
        <v>0</v>
      </c>
      <c r="D33" t="s">
        <v>68</v>
      </c>
      <c r="E33" s="41"/>
      <c r="F33" s="41"/>
      <c r="G33" s="41"/>
      <c r="H33" s="42"/>
      <c r="I33" s="28"/>
      <c r="J33" s="29"/>
    </row>
    <row r="34" spans="1:10" ht="12.75">
      <c r="A34" s="18" t="s">
        <v>69</v>
      </c>
      <c r="B34" s="18"/>
      <c r="C34" s="17" t="s">
        <v>88</v>
      </c>
      <c r="D34" s="17"/>
      <c r="E34" s="17"/>
      <c r="F34" s="17"/>
      <c r="G34" s="17"/>
      <c r="H34" s="17"/>
      <c r="I34" s="17"/>
      <c r="J34" s="17"/>
    </row>
    <row r="35" spans="1:10" ht="12.75">
      <c r="A35" s="17" t="s">
        <v>89</v>
      </c>
      <c r="B35" s="17"/>
      <c r="C35" s="17"/>
      <c r="D35" s="17"/>
      <c r="E35" s="17"/>
      <c r="F35" s="17"/>
      <c r="G35" s="17"/>
      <c r="H35" s="17"/>
      <c r="I35" s="17"/>
      <c r="J35" s="17"/>
    </row>
    <row r="36" spans="1:10" ht="12.75">
      <c r="A36" s="19" t="s">
        <v>90</v>
      </c>
      <c r="B36" s="19"/>
      <c r="C36" s="19"/>
      <c r="D36" s="19"/>
      <c r="E36" s="19"/>
      <c r="F36" s="19"/>
      <c r="G36" s="19"/>
      <c r="H36" s="19"/>
      <c r="I36" s="19"/>
      <c r="J36" s="19"/>
    </row>
    <row r="37" spans="1:10" ht="12.75">
      <c r="A37" s="17" t="s">
        <v>91</v>
      </c>
      <c r="B37" s="17"/>
      <c r="C37" s="17"/>
      <c r="D37" s="17"/>
      <c r="E37" s="17"/>
      <c r="F37" s="17"/>
      <c r="G37" s="17"/>
      <c r="H37" s="17"/>
      <c r="I37" s="17"/>
      <c r="J37" s="17"/>
    </row>
    <row r="38" spans="1:10" ht="12.75">
      <c r="A38" s="17" t="s">
        <v>92</v>
      </c>
      <c r="B38" s="17"/>
      <c r="C38" s="17"/>
      <c r="D38" s="17"/>
      <c r="E38" s="17"/>
      <c r="F38" s="17"/>
      <c r="G38" s="17"/>
      <c r="H38" s="17"/>
      <c r="I38" s="17"/>
      <c r="J38" s="17"/>
    </row>
    <row r="39" spans="1:10" ht="12.75">
      <c r="A39" s="17" t="s">
        <v>93</v>
      </c>
      <c r="B39" s="17"/>
      <c r="C39" s="17"/>
      <c r="D39" s="17"/>
      <c r="E39" s="17"/>
      <c r="F39" s="17"/>
      <c r="G39" s="17"/>
      <c r="H39" s="17"/>
      <c r="I39" s="17"/>
      <c r="J39" s="17"/>
    </row>
    <row r="40" spans="1:10" ht="12.75">
      <c r="A40" s="17" t="s">
        <v>94</v>
      </c>
      <c r="B40" s="17"/>
      <c r="C40" s="17"/>
      <c r="D40" s="17"/>
      <c r="E40" s="17"/>
      <c r="F40" s="17"/>
      <c r="G40" s="17"/>
      <c r="H40" s="17"/>
      <c r="I40" s="17"/>
      <c r="J40" s="17"/>
    </row>
    <row r="41" spans="1:10" ht="12.75">
      <c r="A41" s="17" t="s">
        <v>95</v>
      </c>
      <c r="B41" s="17"/>
      <c r="C41" s="17"/>
      <c r="D41" s="17"/>
      <c r="E41" s="17"/>
      <c r="F41" s="17"/>
      <c r="G41" s="17"/>
      <c r="H41" s="17"/>
      <c r="I41" s="17"/>
      <c r="J41" s="17"/>
    </row>
    <row r="42" spans="1:10" ht="12.75">
      <c r="A42" s="17" t="s">
        <v>96</v>
      </c>
      <c r="B42" s="17"/>
      <c r="C42" s="17"/>
      <c r="D42" s="17"/>
      <c r="E42" s="17"/>
      <c r="F42" s="17"/>
      <c r="G42" s="17"/>
      <c r="H42" s="17"/>
      <c r="I42" s="17"/>
      <c r="J42" s="17"/>
    </row>
    <row r="43" spans="1:10" ht="12.75">
      <c r="A43" s="17" t="s">
        <v>97</v>
      </c>
      <c r="B43" s="17"/>
      <c r="C43" s="17"/>
      <c r="D43" s="17"/>
      <c r="E43" s="17"/>
      <c r="F43" s="17"/>
      <c r="G43" s="17"/>
      <c r="H43" s="17"/>
      <c r="I43" s="17"/>
      <c r="J43" s="17"/>
    </row>
    <row r="44" spans="1:10" ht="12.75">
      <c r="A44" s="17" t="s">
        <v>98</v>
      </c>
      <c r="B44" s="17"/>
      <c r="C44" s="17"/>
      <c r="D44" s="17"/>
      <c r="E44" s="17"/>
      <c r="F44" s="17"/>
      <c r="G44" s="17"/>
      <c r="H44" s="17"/>
      <c r="I44" s="17"/>
      <c r="J44" s="17"/>
    </row>
    <row r="45" spans="1:10" ht="12.75">
      <c r="A45" s="17" t="s">
        <v>140</v>
      </c>
      <c r="B45" s="17"/>
      <c r="C45" s="17"/>
      <c r="D45" s="17"/>
      <c r="E45" s="17"/>
      <c r="F45" s="17"/>
      <c r="G45" s="17"/>
      <c r="H45" s="17"/>
      <c r="I45" s="17"/>
      <c r="J45" s="17"/>
    </row>
    <row r="46" spans="1:10" ht="12.75">
      <c r="A46" s="38" t="s">
        <v>71</v>
      </c>
      <c r="B46" s="39"/>
      <c r="C46" s="39"/>
      <c r="D46" s="39"/>
      <c r="E46" s="39"/>
      <c r="F46" s="39"/>
      <c r="G46" s="39"/>
      <c r="H46" s="39"/>
      <c r="I46" s="39"/>
      <c r="J46" s="39"/>
    </row>
  </sheetData>
  <mergeCells count="59">
    <mergeCell ref="A46:J46"/>
    <mergeCell ref="E26:F26"/>
    <mergeCell ref="C17:D17"/>
    <mergeCell ref="C18:D18"/>
    <mergeCell ref="E17:F17"/>
    <mergeCell ref="A33:B33"/>
    <mergeCell ref="E33:H33"/>
    <mergeCell ref="A28:C28"/>
    <mergeCell ref="D28:H28"/>
    <mergeCell ref="A29:H29"/>
    <mergeCell ref="H5:J5"/>
    <mergeCell ref="A14:J14"/>
    <mergeCell ref="C15:D15"/>
    <mergeCell ref="C16:D16"/>
    <mergeCell ref="A6:J6"/>
    <mergeCell ref="A7:J7"/>
    <mergeCell ref="A8:J8"/>
    <mergeCell ref="A10:J10"/>
    <mergeCell ref="A11:J11"/>
    <mergeCell ref="A12:J12"/>
    <mergeCell ref="B5:F5"/>
    <mergeCell ref="D27:H27"/>
    <mergeCell ref="E20:F20"/>
    <mergeCell ref="A22:B22"/>
    <mergeCell ref="A23:B23"/>
    <mergeCell ref="G23:H23"/>
    <mergeCell ref="C22:D22"/>
    <mergeCell ref="E15:F15"/>
    <mergeCell ref="E16:F16"/>
    <mergeCell ref="E18:F18"/>
    <mergeCell ref="E25:F25"/>
    <mergeCell ref="A26:B26"/>
    <mergeCell ref="A31:H31"/>
    <mergeCell ref="A9:J9"/>
    <mergeCell ref="A13:J13"/>
    <mergeCell ref="A34:B34"/>
    <mergeCell ref="C34:J34"/>
    <mergeCell ref="A1:J1"/>
    <mergeCell ref="B2:F2"/>
    <mergeCell ref="B3:F3"/>
    <mergeCell ref="B4:F4"/>
    <mergeCell ref="I15:J33"/>
    <mergeCell ref="D23:F23"/>
    <mergeCell ref="A24:H24"/>
    <mergeCell ref="A30:H30"/>
    <mergeCell ref="A35:J35"/>
    <mergeCell ref="A36:J36"/>
    <mergeCell ref="A37:J37"/>
    <mergeCell ref="A38:J38"/>
    <mergeCell ref="A43:J43"/>
    <mergeCell ref="A44:J44"/>
    <mergeCell ref="A45:J45"/>
    <mergeCell ref="E22:G22"/>
    <mergeCell ref="A32:B32"/>
    <mergeCell ref="C32:H32"/>
    <mergeCell ref="A39:J39"/>
    <mergeCell ref="A40:J40"/>
    <mergeCell ref="A41:J41"/>
    <mergeCell ref="A42:J4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Griswold</dc:creator>
  <cp:keywords/>
  <dc:description/>
  <cp:lastModifiedBy>Craig Griswold</cp:lastModifiedBy>
  <cp:lastPrinted>1999-11-24T17:13:02Z</cp:lastPrinted>
  <dcterms:created xsi:type="dcterms:W3CDTF">1999-07-30T19:06:51Z</dcterms:created>
  <cp:category/>
  <cp:version/>
  <cp:contentType/>
  <cp:contentStatus/>
</cp:coreProperties>
</file>