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urf" sheetId="1" r:id="rId1"/>
    <sheet name="Turf" sheetId="2" r:id="rId2"/>
  </sheets>
  <definedNames>
    <definedName name="HTML_CodePage" hidden="1">1252</definedName>
    <definedName name="HTML_Control" localSheetId="0" hidden="1">{"'Centaurion'!$A$1:$J$46","'Surf'!$A$1:$J$46"}</definedName>
    <definedName name="HTML_Control" localSheetId="1" hidden="1">{"'Centaurion'!$A$1:$J$46","'Turf'!$A$1:$J$46"}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"Surf"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"C:\WINDOWS\Profiles\griswoca\Desktop\surf.htm"</definedName>
    <definedName name="HTML_Title" hidden="1">"Villains and Vigilantes Campaign HQ"</definedName>
    <definedName name="_xlnm.Print_Area" localSheetId="0">'Surf'!$A$1:$J$46</definedName>
    <definedName name="_xlnm.Print_Area" localSheetId="1">'Turf'!$A$1:$J$46</definedName>
    <definedName name="Thugs" localSheetId="0" hidden="1">{"'Centaurion'!$A$1:$J$46"}</definedName>
    <definedName name="Thugs" localSheetId="1" hidden="1">{"'Centaurion'!$A$1:$J$46"}</definedName>
    <definedName name="Thugs" hidden="1">{"'Centaurion'!$A$1:$J$46"}</definedName>
    <definedName name="Wavelength" localSheetId="0" hidden="1">{"'Centaurion'!$A$1:$J$46"}</definedName>
    <definedName name="Wavelength" localSheetId="1" hidden="1">{"'Centaurion'!$A$1:$J$46"}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<sst xmlns="http://schemas.openxmlformats.org/spreadsheetml/2006/main" count="204" uniqueCount="110">
  <si>
    <t>Villains and Vigilantes 2nd Edition</t>
  </si>
  <si>
    <t>Identity:</t>
  </si>
  <si>
    <t>Hank Bell</t>
  </si>
  <si>
    <t>Side:</t>
  </si>
  <si>
    <t>Evil</t>
  </si>
  <si>
    <t>Weight:</t>
  </si>
  <si>
    <t>Name:</t>
  </si>
  <si>
    <t>Turf</t>
  </si>
  <si>
    <t>Gender:</t>
  </si>
  <si>
    <t>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</si>
  <si>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</si>
  <si>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</si>
  <si>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</si>
  <si>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</si>
  <si>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</si>
  <si>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</si>
  <si>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</si>
  <si>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</si>
  <si>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</si>
  <si>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</si>
  <si>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</si>
  <si>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</si>
  <si>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</si>
  <si>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</si>
  <si>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</si>
  <si>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</si>
  <si>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</si>
  <si>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</si>
  <si>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</si>
  <si>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</si>
  <si>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</si>
  <si>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</si>
  <si>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+1 to hit HTH</t>
  </si>
  <si>
    <t>Attr. Value</t>
  </si>
  <si>
    <t>Heightened Strength B (2): +33</t>
  </si>
  <si>
    <t>Str HP Mod</t>
  </si>
  <si>
    <t>End HP Mod</t>
  </si>
  <si>
    <t xml:space="preserve">                 result is 0 or less, the substance is too tough for the character to tunnel though.</t>
  </si>
  <si>
    <t>End Heal Rate</t>
  </si>
  <si>
    <t>Armor (A): 90 ADR (Weight x 2.7)</t>
  </si>
  <si>
    <t>Int HP Mod</t>
  </si>
  <si>
    <t>Regeneration: except psionic and magic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</si>
  <si>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</si>
  <si>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</si>
  <si>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</si>
  <si>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</si>
  <si>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</si>
  <si>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</si>
  <si>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</si>
  <si>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</si>
  <si>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</si>
  <si>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</si>
  <si>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</si>
  <si>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</si>
  <si>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</si>
  <si>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</si>
  <si>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</si>
  <si>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</si>
  <si>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</si>
  <si>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</si>
  <si>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</si>
  <si>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</si>
  <si>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</si>
  <si>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</si>
  <si>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</si>
  <si>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</si>
  <si>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</si>
  <si>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</si>
  <si>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</si>
  <si>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</si>
  <si>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</si>
  <si>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</si>
  <si>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</si>
  <si>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</si>
  <si>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</si>
  <si>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(American) Crime, Transportation</t>
  </si>
  <si>
    <t>One of a pair of brothers who sought fame and fortune as super-</t>
  </si>
  <si>
    <t xml:space="preserve">criminals by spending their life savings on the services of a </t>
  </si>
  <si>
    <t>"Power Broker."</t>
  </si>
  <si>
    <t>Legal Status:</t>
  </si>
  <si>
    <t>Wanted Criminal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</si>
  <si>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</si>
  <si>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</si>
  <si>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</si>
  <si>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 xml:space="preserve">The Bell brothers, outlaws noted more for their ineptness than any real measure </t>
  </si>
  <si>
    <t xml:space="preserve">of success, were convinced that the way to further their criminal careers - and finally give up their </t>
  </si>
  <si>
    <t xml:space="preserve">positions as part-time truck drivers - was to get metahuman abilities. So, with their collected savings </t>
  </si>
  <si>
    <t xml:space="preserve">they approached a local "Power Broker" who could genetically alter them, sparking off their hidden </t>
  </si>
  <si>
    <t xml:space="preserve">potential to give them mutant abilities. </t>
  </si>
  <si>
    <t xml:space="preserve">enhanced criminal careers. Sadly, their great power has also attracted greater opposition, and the duo </t>
  </si>
  <si>
    <t>has bounced in and out of correctional facilities on their road to glory.</t>
  </si>
  <si>
    <t xml:space="preserve">The duo can usually be found attempting to rob armored cars, dockside banks, boat shows, and sailing </t>
  </si>
  <si>
    <t>regattas. Anything near the water that has the potential to bring them a good return.</t>
  </si>
  <si>
    <t>Copyright 1998 Craig Griswold - pandemonium@usa.net</t>
  </si>
  <si>
    <t>Wayne Bell</t>
  </si>
  <si>
    <t>Surf</t>
  </si>
  <si>
    <t>+1 to hit with Water-Blast</t>
  </si>
  <si>
    <t>Water Breathing (B)</t>
  </si>
  <si>
    <t>Speed Bonus: +40" swimming</t>
  </si>
  <si>
    <t>Invulnerability: 14 points</t>
  </si>
  <si>
    <t>Heightened Agility B: +14</t>
  </si>
  <si>
    <t>Hydro-Powers: (see GM Guide)</t>
  </si>
  <si>
    <t xml:space="preserve">a) Water-Blast: Attack as Vibratory attack. PR=1/use, Range = S+E”, Damage = 2d6. </t>
  </si>
  <si>
    <t>Physical Handicap: Distinctive Appearance - obvious gills, pointed ears, greenish skin, scales</t>
  </si>
  <si>
    <t>68" Swimming</t>
  </si>
  <si>
    <t>Prejudice: Most heroes and villains underestimate Surf because of his aquatic powers</t>
  </si>
  <si>
    <t>The process was a success, and the brothers took on the monikers Surf and Turf for their newly</t>
  </si>
  <si>
    <t xml:space="preserve">Tunneling: Move = ((STR+END)/2 – (Structural Points of the substance being tunneled through))”. If the </t>
  </si>
  <si>
    <t>Adaptation: PR=1/use or PR=1/hour</t>
  </si>
  <si>
    <t>Physical Handicap: Distinctive Appearance - large earth-covered humanoid with glowing red eyes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</si>
</sst>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33" ht="12.75">
      <c r="A2" s="1" t="s">
        <v>1</v>
      </c>
      <c r="B2" s="21" t="s">
        <v>94</v>
      </c>
      <c r="C2" s="21"/>
      <c r="D2" s="21"/>
      <c r="E2" s="21"/>
      <c r="F2" s="21"/>
      <c r="G2" s="1" t="s">
        <v>3</v>
      </c>
      <c r="H2" s="2" t="s">
        <v>4</v>
      </c>
      <c r="Q2" t="s">
        <v>5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6</v>
      </c>
      <c r="B3" s="21" t="s">
        <v>95</v>
      </c>
      <c r="C3" s="21"/>
      <c r="D3" s="21"/>
      <c r="E3" s="21"/>
      <c r="F3" s="21"/>
      <c r="G3" s="1" t="s">
        <v>8</v>
      </c>
      <c r="H3" s="2" t="s">
        <v>9</v>
      </c>
      <c r="Q3" t="s">
        <v>10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11</v>
      </c>
      <c r="B4" s="22">
        <v>0</v>
      </c>
      <c r="C4" s="22"/>
      <c r="D4" s="22"/>
      <c r="E4" s="22"/>
      <c r="F4" s="22"/>
      <c r="G4" s="1" t="s">
        <v>12</v>
      </c>
      <c r="H4" s="3">
        <v>2</v>
      </c>
      <c r="I4" s="4" t="s">
        <v>13</v>
      </c>
      <c r="J4" s="3">
        <v>25</v>
      </c>
      <c r="Q4" t="s">
        <v>14</v>
      </c>
      <c r="R4">
        <v>1</v>
      </c>
      <c r="S4" t="s">
        <v>15</v>
      </c>
      <c r="T4" t="s">
        <v>16</v>
      </c>
      <c r="U4" t="s">
        <v>17</v>
      </c>
      <c r="V4" t="s">
        <v>18</v>
      </c>
      <c r="W4" t="s">
        <v>19</v>
      </c>
      <c r="X4" t="s">
        <v>20</v>
      </c>
      <c r="Y4" t="s">
        <v>21</v>
      </c>
      <c r="Z4" t="s">
        <v>22</v>
      </c>
      <c r="AA4" t="s">
        <v>23</v>
      </c>
      <c r="AB4" t="s">
        <v>24</v>
      </c>
      <c r="AC4" t="s">
        <v>25</v>
      </c>
      <c r="AD4" t="s">
        <v>26</v>
      </c>
      <c r="AE4" t="s">
        <v>27</v>
      </c>
      <c r="AF4" t="s">
        <v>28</v>
      </c>
      <c r="AG4" t="s">
        <v>29</v>
      </c>
    </row>
    <row r="5" spans="1:49" ht="12.75">
      <c r="A5" s="1" t="s">
        <v>30</v>
      </c>
      <c r="B5" s="19"/>
      <c r="C5" s="19"/>
      <c r="D5" s="19"/>
      <c r="E5" s="19"/>
      <c r="F5" s="19"/>
      <c r="G5" s="1" t="s">
        <v>31</v>
      </c>
      <c r="H5" s="21" t="s">
        <v>96</v>
      </c>
      <c r="I5" s="21"/>
      <c r="J5" s="21"/>
      <c r="Q5" t="s">
        <v>33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16" t="s">
        <v>97</v>
      </c>
      <c r="B6" s="16"/>
      <c r="C6" s="16"/>
      <c r="D6" s="16"/>
      <c r="E6" s="16"/>
      <c r="F6" s="16"/>
      <c r="G6" s="16"/>
      <c r="H6" s="16"/>
      <c r="I6" s="16"/>
      <c r="J6" s="16"/>
      <c r="Q6" t="s">
        <v>35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16" t="s">
        <v>98</v>
      </c>
      <c r="B7" s="16"/>
      <c r="C7" s="16"/>
      <c r="D7" s="16"/>
      <c r="E7" s="16"/>
      <c r="F7" s="16"/>
      <c r="G7" s="16"/>
      <c r="H7" s="16"/>
      <c r="I7" s="16"/>
      <c r="J7" s="16"/>
      <c r="Q7" t="s">
        <v>36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16" t="s">
        <v>99</v>
      </c>
      <c r="B8" s="16"/>
      <c r="C8" s="16"/>
      <c r="D8" s="16"/>
      <c r="E8" s="16"/>
      <c r="F8" s="16"/>
      <c r="G8" s="16"/>
      <c r="H8" s="16"/>
      <c r="I8" s="16"/>
      <c r="J8" s="16"/>
      <c r="Q8" t="s">
        <v>38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16" t="s">
        <v>100</v>
      </c>
      <c r="B9" s="16"/>
      <c r="C9" s="16"/>
      <c r="D9" s="16"/>
      <c r="E9" s="16"/>
      <c r="F9" s="16"/>
      <c r="G9" s="16"/>
      <c r="H9" s="16"/>
      <c r="I9" s="16"/>
      <c r="J9" s="16"/>
      <c r="Q9" t="s">
        <v>40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16" t="s">
        <v>101</v>
      </c>
      <c r="B10" s="16"/>
      <c r="C10" s="16"/>
      <c r="D10" s="16"/>
      <c r="E10" s="16"/>
      <c r="F10" s="16"/>
      <c r="G10" s="16"/>
      <c r="H10" s="16"/>
      <c r="I10" s="16"/>
      <c r="J10" s="16"/>
      <c r="Q10" t="s">
        <v>42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16" t="s">
        <v>102</v>
      </c>
      <c r="B11" s="16"/>
      <c r="C11" s="16"/>
      <c r="D11" s="16"/>
      <c r="E11" s="16"/>
      <c r="F11" s="16"/>
      <c r="G11" s="16"/>
      <c r="H11" s="16"/>
      <c r="I11" s="16"/>
      <c r="J11" s="16"/>
      <c r="Q11" t="s">
        <v>43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Q12" t="s">
        <v>44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16" t="s">
        <v>105</v>
      </c>
      <c r="B13" s="16"/>
      <c r="C13" s="16"/>
      <c r="D13" s="16"/>
      <c r="E13" s="16"/>
      <c r="F13" s="16"/>
      <c r="G13" s="16"/>
      <c r="H13" s="16"/>
      <c r="I13" s="16"/>
      <c r="J13" s="16"/>
      <c r="Q13" t="s">
        <v>45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16" t="s">
        <v>103</v>
      </c>
      <c r="B14" s="16"/>
      <c r="C14" s="16"/>
      <c r="D14" s="16"/>
      <c r="E14" s="16"/>
      <c r="F14" s="16"/>
      <c r="G14" s="16"/>
      <c r="H14" s="16"/>
      <c r="I14" s="37"/>
      <c r="J14" s="37"/>
      <c r="Q14" t="s">
        <v>46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5</v>
      </c>
      <c r="B15" s="3">
        <v>165</v>
      </c>
      <c r="C15" s="38" t="s">
        <v>47</v>
      </c>
      <c r="D15" s="38"/>
      <c r="E15" s="30">
        <f>ROUNDUP(B15/50,0)</f>
        <v>4</v>
      </c>
      <c r="F15" s="30"/>
      <c r="G15" s="1" t="s">
        <v>48</v>
      </c>
      <c r="H15" s="5">
        <f>HLOOKUP(B15,R2:AG3,2,TRUE)</f>
        <v>0</v>
      </c>
      <c r="I15" s="31"/>
      <c r="J15" s="32"/>
      <c r="Q15" t="s">
        <v>49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50</v>
      </c>
      <c r="B16" s="3">
        <v>14</v>
      </c>
      <c r="C16" s="19"/>
      <c r="D16" s="19"/>
      <c r="E16" s="15" t="s">
        <v>51</v>
      </c>
      <c r="F16" s="15"/>
      <c r="G16" s="3">
        <v>14</v>
      </c>
      <c r="I16" s="33"/>
      <c r="J16" s="34"/>
    </row>
    <row r="17" spans="1:40" ht="12.75">
      <c r="A17" s="1" t="s">
        <v>52</v>
      </c>
      <c r="B17" s="3">
        <v>28</v>
      </c>
      <c r="C17" s="19"/>
      <c r="D17" s="19"/>
      <c r="E17" s="15" t="s">
        <v>53</v>
      </c>
      <c r="F17" s="15"/>
      <c r="G17" s="3">
        <v>7</v>
      </c>
      <c r="I17" s="33"/>
      <c r="J17" s="34"/>
      <c r="Q17" t="s">
        <v>54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55</v>
      </c>
      <c r="B18" s="3">
        <v>14</v>
      </c>
      <c r="C18" s="19"/>
      <c r="D18" s="19"/>
      <c r="E18" s="15" t="s">
        <v>56</v>
      </c>
      <c r="F18" s="15"/>
      <c r="G18" s="5">
        <f>HLOOKUP(B18,R17:AN18,2,TRUE)</f>
        <v>1</v>
      </c>
      <c r="H18" s="8"/>
      <c r="I18" s="33"/>
      <c r="J18" s="34"/>
      <c r="Q18" t="s">
        <v>57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58</v>
      </c>
      <c r="B19">
        <f>HLOOKUP(B16,R5:AW15,2,TRUE)</f>
        <v>1.2</v>
      </c>
      <c r="C19">
        <f>HLOOKUP(G16,R5:AW15,3,TRUE)</f>
        <v>1.4</v>
      </c>
      <c r="D19">
        <f>HLOOKUP(G17,R5:AW15,5,TRUE)</f>
        <v>0.9</v>
      </c>
      <c r="E19">
        <f>HLOOKUP(B17,R5:AW15,9,TRUE)</f>
        <v>2.8</v>
      </c>
      <c r="F19" s="9">
        <f>PRODUCT(B19:E19)</f>
        <v>4.2336</v>
      </c>
      <c r="G19" s="1" t="s">
        <v>59</v>
      </c>
      <c r="H19" s="10">
        <f>(F19*E15)+0.49</f>
        <v>17.4244</v>
      </c>
      <c r="I19" s="33"/>
      <c r="J19" s="34"/>
    </row>
    <row r="20" spans="1:10" ht="12.75">
      <c r="A20" s="1" t="s">
        <v>60</v>
      </c>
      <c r="B20" s="5">
        <f>HLOOKUP(G17,R5:AW15,6,TRUE)+HLOOKUP(B17,R5:AW15,10,TRUE)</f>
        <v>2</v>
      </c>
      <c r="E20" s="20" t="s">
        <v>61</v>
      </c>
      <c r="F20" s="20"/>
      <c r="G20" s="11">
        <f>E15*HLOOKUP(G16,R5:AW15,4,TRUE)</f>
        <v>1.2</v>
      </c>
      <c r="I20" s="33"/>
      <c r="J20" s="34"/>
    </row>
    <row r="21" spans="1:10" ht="12.75">
      <c r="A21" s="1" t="s">
        <v>62</v>
      </c>
      <c r="B21" s="5">
        <f>HLOOKUP(B17,R5:AW15,11,TRUE)</f>
        <v>5</v>
      </c>
      <c r="F21" s="1" t="s">
        <v>63</v>
      </c>
      <c r="G21" s="5">
        <f>SUM(B16:B17,G16:G17)</f>
        <v>63</v>
      </c>
      <c r="I21" s="33"/>
      <c r="J21" s="34"/>
    </row>
    <row r="22" spans="1:10" ht="12.75">
      <c r="A22" s="15" t="s">
        <v>64</v>
      </c>
      <c r="B22" s="15"/>
      <c r="C22" s="18">
        <f>((B16/10)^3+(G16/10))*(B15/2)</f>
        <v>341.87999999999994</v>
      </c>
      <c r="D22" s="18"/>
      <c r="E22" s="15" t="s">
        <v>65</v>
      </c>
      <c r="F22" s="15"/>
      <c r="G22" s="15"/>
      <c r="H22" t="str">
        <f>HLOOKUP(C22,R2:AG4,3,TRUE)</f>
        <v>1d6</v>
      </c>
      <c r="I22" s="33"/>
      <c r="J22" s="34"/>
    </row>
    <row r="23" spans="1:10" ht="12.75">
      <c r="A23" s="15" t="s">
        <v>66</v>
      </c>
      <c r="B23" s="15"/>
      <c r="C23">
        <f>SUM(B16:B17,G16)</f>
        <v>56</v>
      </c>
      <c r="D23" s="19" t="s">
        <v>67</v>
      </c>
      <c r="E23" s="19"/>
      <c r="F23" s="19"/>
      <c r="G23" s="21"/>
      <c r="H23" s="40"/>
      <c r="I23" s="33"/>
      <c r="J23" s="34"/>
    </row>
    <row r="24" spans="1:10" ht="12.75">
      <c r="A24" s="21" t="s">
        <v>104</v>
      </c>
      <c r="B24" s="39"/>
      <c r="C24" s="39"/>
      <c r="D24" s="39"/>
      <c r="E24" s="39"/>
      <c r="F24" s="39"/>
      <c r="G24" s="39"/>
      <c r="H24" s="39"/>
      <c r="I24" s="33"/>
      <c r="J24" s="34"/>
    </row>
    <row r="25" spans="1:10" ht="12.75">
      <c r="A25" s="1" t="s">
        <v>68</v>
      </c>
      <c r="B25">
        <f>HLOOKUP(G17,R5:AW15,7,TRUE)</f>
        <v>6</v>
      </c>
      <c r="D25" t="s">
        <v>69</v>
      </c>
      <c r="E25" s="15" t="s">
        <v>70</v>
      </c>
      <c r="F25" s="15"/>
      <c r="G25" s="9">
        <f>HLOOKUP(G17,R5:AW15,8,TRUE)</f>
        <v>11</v>
      </c>
      <c r="H25" t="s">
        <v>69</v>
      </c>
      <c r="I25" s="33"/>
      <c r="J25" s="34"/>
    </row>
    <row r="26" spans="1:10" ht="12.75">
      <c r="A26" s="15" t="s">
        <v>71</v>
      </c>
      <c r="B26" s="15"/>
      <c r="C26">
        <f>(G17/10)*H4</f>
        <v>1.4</v>
      </c>
      <c r="E26" s="25" t="s">
        <v>72</v>
      </c>
      <c r="F26" s="25"/>
      <c r="G26" s="12">
        <v>50</v>
      </c>
      <c r="I26" s="33"/>
      <c r="J26" s="34"/>
    </row>
    <row r="27" spans="1:10" ht="12.75">
      <c r="A27" s="1" t="s">
        <v>73</v>
      </c>
      <c r="B27">
        <f>G17*3</f>
        <v>21</v>
      </c>
      <c r="C27" s="13" t="s">
        <v>69</v>
      </c>
      <c r="D27" s="26"/>
      <c r="E27" s="26"/>
      <c r="F27" s="26"/>
      <c r="G27" s="26"/>
      <c r="H27" s="26"/>
      <c r="I27" s="33"/>
      <c r="J27" s="34"/>
    </row>
    <row r="28" spans="1:10" ht="12.75">
      <c r="A28" s="15" t="s">
        <v>74</v>
      </c>
      <c r="B28" s="15"/>
      <c r="C28" s="15"/>
      <c r="D28" s="17" t="s">
        <v>75</v>
      </c>
      <c r="E28" s="17"/>
      <c r="F28" s="17"/>
      <c r="G28" s="17"/>
      <c r="H28" s="17"/>
      <c r="I28" s="33"/>
      <c r="J28" s="34"/>
    </row>
    <row r="29" spans="1:10" ht="12.75">
      <c r="A29" s="16" t="s">
        <v>76</v>
      </c>
      <c r="B29" s="16"/>
      <c r="C29" s="16"/>
      <c r="D29" s="16"/>
      <c r="E29" s="16"/>
      <c r="F29" s="16"/>
      <c r="G29" s="16"/>
      <c r="H29" s="16"/>
      <c r="I29" s="33"/>
      <c r="J29" s="34"/>
    </row>
    <row r="30" spans="1:10" ht="12.75">
      <c r="A30" s="17" t="s">
        <v>77</v>
      </c>
      <c r="B30" s="17"/>
      <c r="C30" s="17"/>
      <c r="D30" s="17"/>
      <c r="E30" s="17"/>
      <c r="F30" s="17"/>
      <c r="G30" s="17"/>
      <c r="H30" s="17"/>
      <c r="I30" s="33"/>
      <c r="J30" s="34"/>
    </row>
    <row r="31" spans="1:10" ht="12.75">
      <c r="A31" s="17" t="s">
        <v>78</v>
      </c>
      <c r="B31" s="17"/>
      <c r="C31" s="17"/>
      <c r="D31" s="17"/>
      <c r="E31" s="17"/>
      <c r="F31" s="17"/>
      <c r="G31" s="17"/>
      <c r="H31" s="17"/>
      <c r="I31" s="33"/>
      <c r="J31" s="34"/>
    </row>
    <row r="32" spans="1:10" ht="12.75">
      <c r="A32" s="15" t="s">
        <v>79</v>
      </c>
      <c r="B32" s="15"/>
      <c r="C32" s="17" t="s">
        <v>80</v>
      </c>
      <c r="D32" s="17"/>
      <c r="E32" s="17"/>
      <c r="F32" s="17"/>
      <c r="G32" s="17"/>
      <c r="H32" s="27"/>
      <c r="I32" s="33"/>
      <c r="J32" s="34"/>
    </row>
    <row r="33" spans="1:10" ht="13.5" thickBot="1">
      <c r="A33" s="19" t="s">
        <v>81</v>
      </c>
      <c r="B33" s="19"/>
      <c r="C33" s="14">
        <v>0</v>
      </c>
      <c r="D33" t="s">
        <v>82</v>
      </c>
      <c r="E33" s="23"/>
      <c r="F33" s="23"/>
      <c r="G33" s="23"/>
      <c r="H33" s="24"/>
      <c r="I33" s="35"/>
      <c r="J33" s="36"/>
    </row>
    <row r="34" spans="1:10" ht="12.75">
      <c r="A34" s="15" t="s">
        <v>83</v>
      </c>
      <c r="B34" s="15"/>
      <c r="C34" s="16" t="s">
        <v>84</v>
      </c>
      <c r="D34" s="16"/>
      <c r="E34" s="16"/>
      <c r="F34" s="16"/>
      <c r="G34" s="16"/>
      <c r="H34" s="16"/>
      <c r="I34" s="16"/>
      <c r="J34" s="16"/>
    </row>
    <row r="35" spans="1:10" ht="12.75">
      <c r="A35" s="16" t="s">
        <v>85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17" t="s">
        <v>86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6" t="s">
        <v>87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6" t="s">
        <v>88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6" t="s">
        <v>106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16" t="s">
        <v>89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16" t="s">
        <v>90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6" t="s">
        <v>91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6" t="s">
        <v>92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.7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2.7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28" t="s">
        <v>93</v>
      </c>
      <c r="B46" s="29"/>
      <c r="C46" s="29"/>
      <c r="D46" s="29"/>
      <c r="E46" s="29"/>
      <c r="F46" s="29"/>
      <c r="G46" s="29"/>
      <c r="H46" s="29"/>
      <c r="I46" s="29"/>
      <c r="J46" s="29"/>
    </row>
  </sheetData>
  <mergeCells count="59">
    <mergeCell ref="A6:J6"/>
    <mergeCell ref="A30:H30"/>
    <mergeCell ref="A11:J11"/>
    <mergeCell ref="A12:J12"/>
    <mergeCell ref="E18:F18"/>
    <mergeCell ref="A24:H24"/>
    <mergeCell ref="A23:B23"/>
    <mergeCell ref="G23:H23"/>
    <mergeCell ref="A7:J7"/>
    <mergeCell ref="A8:J8"/>
    <mergeCell ref="B5:F5"/>
    <mergeCell ref="A13:J13"/>
    <mergeCell ref="E16:F16"/>
    <mergeCell ref="E15:F15"/>
    <mergeCell ref="I15:J33"/>
    <mergeCell ref="A9:J9"/>
    <mergeCell ref="H5:J5"/>
    <mergeCell ref="A14:J14"/>
    <mergeCell ref="C15:D15"/>
    <mergeCell ref="C16:D16"/>
    <mergeCell ref="A40:J40"/>
    <mergeCell ref="A41:J41"/>
    <mergeCell ref="A42:J42"/>
    <mergeCell ref="E20:F20"/>
    <mergeCell ref="E25:F25"/>
    <mergeCell ref="A29:H29"/>
    <mergeCell ref="A26:B26"/>
    <mergeCell ref="D28:H28"/>
    <mergeCell ref="A22:B22"/>
    <mergeCell ref="D23:F23"/>
    <mergeCell ref="A46:J46"/>
    <mergeCell ref="A43:J43"/>
    <mergeCell ref="A44:J44"/>
    <mergeCell ref="A45:J45"/>
    <mergeCell ref="A33:B33"/>
    <mergeCell ref="E33:H33"/>
    <mergeCell ref="A28:C28"/>
    <mergeCell ref="E26:F26"/>
    <mergeCell ref="D27:H27"/>
    <mergeCell ref="A31:H31"/>
    <mergeCell ref="A32:B32"/>
    <mergeCell ref="C32:H32"/>
    <mergeCell ref="A1:J1"/>
    <mergeCell ref="B2:F2"/>
    <mergeCell ref="B3:F3"/>
    <mergeCell ref="B4:F4"/>
    <mergeCell ref="A10:J10"/>
    <mergeCell ref="E22:G22"/>
    <mergeCell ref="C22:D22"/>
    <mergeCell ref="C17:D17"/>
    <mergeCell ref="C18:D18"/>
    <mergeCell ref="E17:F17"/>
    <mergeCell ref="A34:B34"/>
    <mergeCell ref="C34:J34"/>
    <mergeCell ref="A39:J39"/>
    <mergeCell ref="A38:J38"/>
    <mergeCell ref="A35:J35"/>
    <mergeCell ref="A36:J36"/>
    <mergeCell ref="A37:J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33" ht="12.75">
      <c r="A2" s="1" t="s">
        <v>1</v>
      </c>
      <c r="B2" s="21" t="s">
        <v>2</v>
      </c>
      <c r="C2" s="21"/>
      <c r="D2" s="21"/>
      <c r="E2" s="21"/>
      <c r="F2" s="21"/>
      <c r="G2" s="1" t="s">
        <v>3</v>
      </c>
      <c r="H2" s="2" t="s">
        <v>4</v>
      </c>
      <c r="Q2" t="s">
        <v>5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6</v>
      </c>
      <c r="B3" s="21" t="s">
        <v>7</v>
      </c>
      <c r="C3" s="21"/>
      <c r="D3" s="21"/>
      <c r="E3" s="21"/>
      <c r="F3" s="21"/>
      <c r="G3" s="1" t="s">
        <v>8</v>
      </c>
      <c r="H3" s="2" t="s">
        <v>9</v>
      </c>
      <c r="Q3" t="s">
        <v>10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11</v>
      </c>
      <c r="B4" s="22">
        <v>0</v>
      </c>
      <c r="C4" s="22"/>
      <c r="D4" s="22"/>
      <c r="E4" s="22"/>
      <c r="F4" s="22"/>
      <c r="G4" s="1" t="s">
        <v>12</v>
      </c>
      <c r="H4" s="3">
        <v>2</v>
      </c>
      <c r="I4" s="4" t="s">
        <v>13</v>
      </c>
      <c r="J4" s="3">
        <v>27</v>
      </c>
      <c r="Q4" t="s">
        <v>14</v>
      </c>
      <c r="R4">
        <v>1</v>
      </c>
      <c r="S4" t="s">
        <v>15</v>
      </c>
      <c r="T4" t="s">
        <v>16</v>
      </c>
      <c r="U4" t="s">
        <v>17</v>
      </c>
      <c r="V4" t="s">
        <v>18</v>
      </c>
      <c r="W4" t="s">
        <v>19</v>
      </c>
      <c r="X4" t="s">
        <v>20</v>
      </c>
      <c r="Y4" t="s">
        <v>21</v>
      </c>
      <c r="Z4" t="s">
        <v>22</v>
      </c>
      <c r="AA4" t="s">
        <v>23</v>
      </c>
      <c r="AB4" t="s">
        <v>24</v>
      </c>
      <c r="AC4" t="s">
        <v>25</v>
      </c>
      <c r="AD4" t="s">
        <v>26</v>
      </c>
      <c r="AE4" t="s">
        <v>27</v>
      </c>
      <c r="AF4" t="s">
        <v>28</v>
      </c>
      <c r="AG4" t="s">
        <v>29</v>
      </c>
    </row>
    <row r="5" spans="1:49" ht="12.75">
      <c r="A5" s="1" t="s">
        <v>30</v>
      </c>
      <c r="B5" s="19"/>
      <c r="C5" s="19"/>
      <c r="D5" s="19"/>
      <c r="E5" s="19"/>
      <c r="F5" s="19"/>
      <c r="G5" s="1" t="s">
        <v>31</v>
      </c>
      <c r="H5" s="21" t="s">
        <v>32</v>
      </c>
      <c r="I5" s="21"/>
      <c r="J5" s="21"/>
      <c r="Q5" t="s">
        <v>33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Q6" t="s">
        <v>35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16" t="s">
        <v>107</v>
      </c>
      <c r="B7" s="16"/>
      <c r="C7" s="16"/>
      <c r="D7" s="16"/>
      <c r="E7" s="16"/>
      <c r="F7" s="16"/>
      <c r="G7" s="16"/>
      <c r="H7" s="16"/>
      <c r="I7" s="16"/>
      <c r="J7" s="16"/>
      <c r="Q7" t="s">
        <v>36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16" t="s">
        <v>37</v>
      </c>
      <c r="B8" s="16"/>
      <c r="C8" s="16"/>
      <c r="D8" s="16"/>
      <c r="E8" s="16"/>
      <c r="F8" s="16"/>
      <c r="G8" s="16"/>
      <c r="H8" s="16"/>
      <c r="I8" s="16"/>
      <c r="J8" s="16"/>
      <c r="Q8" t="s">
        <v>38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16" t="s">
        <v>39</v>
      </c>
      <c r="B9" s="16"/>
      <c r="C9" s="16"/>
      <c r="D9" s="16"/>
      <c r="E9" s="16"/>
      <c r="F9" s="16"/>
      <c r="G9" s="16"/>
      <c r="H9" s="16"/>
      <c r="I9" s="16"/>
      <c r="J9" s="16"/>
      <c r="Q9" t="s">
        <v>40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16" t="s">
        <v>41</v>
      </c>
      <c r="B10" s="16"/>
      <c r="C10" s="16"/>
      <c r="D10" s="16"/>
      <c r="E10" s="16"/>
      <c r="F10" s="16"/>
      <c r="G10" s="16"/>
      <c r="H10" s="16"/>
      <c r="I10" s="16"/>
      <c r="J10" s="16"/>
      <c r="Q10" t="s">
        <v>42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16" t="s">
        <v>108</v>
      </c>
      <c r="B11" s="16"/>
      <c r="C11" s="16"/>
      <c r="D11" s="16"/>
      <c r="E11" s="16"/>
      <c r="F11" s="16"/>
      <c r="G11" s="16"/>
      <c r="H11" s="16"/>
      <c r="I11" s="16"/>
      <c r="J11" s="16"/>
      <c r="Q11" t="s">
        <v>43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Q12" t="s">
        <v>44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Q13" t="s">
        <v>45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16" t="s">
        <v>109</v>
      </c>
      <c r="B14" s="16"/>
      <c r="C14" s="16"/>
      <c r="D14" s="16"/>
      <c r="E14" s="16"/>
      <c r="F14" s="16"/>
      <c r="G14" s="16"/>
      <c r="H14" s="16"/>
      <c r="I14" s="37"/>
      <c r="J14" s="37"/>
      <c r="Q14" t="s">
        <v>46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5</v>
      </c>
      <c r="B15" s="3">
        <v>486</v>
      </c>
      <c r="C15" s="38" t="s">
        <v>47</v>
      </c>
      <c r="D15" s="38"/>
      <c r="E15" s="30">
        <f>ROUNDUP(B15/50,0)</f>
        <v>10</v>
      </c>
      <c r="F15" s="30"/>
      <c r="G15" s="1" t="s">
        <v>48</v>
      </c>
      <c r="H15" s="5">
        <f>HLOOKUP(B15,R2:AG3,2,TRUE)</f>
        <v>-4</v>
      </c>
      <c r="I15" s="31"/>
      <c r="J15" s="32"/>
      <c r="Q15" t="s">
        <v>49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50</v>
      </c>
      <c r="B16" s="3">
        <v>49</v>
      </c>
      <c r="C16" s="19"/>
      <c r="D16" s="19"/>
      <c r="E16" s="15" t="s">
        <v>51</v>
      </c>
      <c r="F16" s="15"/>
      <c r="G16" s="3">
        <v>18</v>
      </c>
      <c r="I16" s="33"/>
      <c r="J16" s="34"/>
    </row>
    <row r="17" spans="1:40" ht="12.75">
      <c r="A17" s="1" t="s">
        <v>52</v>
      </c>
      <c r="B17" s="3">
        <v>9</v>
      </c>
      <c r="C17" s="19"/>
      <c r="D17" s="19"/>
      <c r="E17" s="15" t="s">
        <v>53</v>
      </c>
      <c r="F17" s="15"/>
      <c r="G17" s="3">
        <v>8</v>
      </c>
      <c r="I17" s="33"/>
      <c r="J17" s="34"/>
      <c r="Q17" t="s">
        <v>54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55</v>
      </c>
      <c r="B18" s="3">
        <v>15</v>
      </c>
      <c r="C18" s="19"/>
      <c r="D18" s="19"/>
      <c r="E18" s="15" t="s">
        <v>56</v>
      </c>
      <c r="F18" s="15"/>
      <c r="G18" s="5">
        <f>HLOOKUP(B18,R17:AN18,2,TRUE)</f>
        <v>2</v>
      </c>
      <c r="H18" s="8"/>
      <c r="I18" s="33"/>
      <c r="J18" s="34"/>
      <c r="Q18" t="s">
        <v>57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58</v>
      </c>
      <c r="B19">
        <f>HLOOKUP(B16,R5:AW15,2,TRUE)</f>
        <v>3.6</v>
      </c>
      <c r="C19">
        <f>HLOOKUP(G16,R5:AW15,3,TRUE)</f>
        <v>2.2</v>
      </c>
      <c r="D19">
        <f>HLOOKUP(G17,R5:AW15,5,TRUE)</f>
        <v>0.9</v>
      </c>
      <c r="E19">
        <f>HLOOKUP(B17,R5:AW15,9,TRUE)</f>
        <v>1</v>
      </c>
      <c r="F19" s="9">
        <f>PRODUCT(B19:E19)</f>
        <v>7.128000000000001</v>
      </c>
      <c r="G19" s="1" t="s">
        <v>59</v>
      </c>
      <c r="H19" s="10">
        <f>(F19*E15)+0.49</f>
        <v>71.77000000000001</v>
      </c>
      <c r="I19" s="33"/>
      <c r="J19" s="34"/>
    </row>
    <row r="20" spans="1:10" ht="12.75">
      <c r="A20" s="1" t="s">
        <v>60</v>
      </c>
      <c r="B20" s="5">
        <f>HLOOKUP(G17,R5:AW15,6,TRUE)+HLOOKUP(B17,R5:AW15,10,TRUE)</f>
        <v>-1</v>
      </c>
      <c r="E20" s="20" t="s">
        <v>61</v>
      </c>
      <c r="F20" s="20"/>
      <c r="G20" s="11">
        <f>E15*HLOOKUP(G16,R5:AW15,4,TRUE)</f>
        <v>5</v>
      </c>
      <c r="I20" s="33"/>
      <c r="J20" s="34"/>
    </row>
    <row r="21" spans="1:10" ht="12.75">
      <c r="A21" s="1" t="s">
        <v>62</v>
      </c>
      <c r="B21" s="5">
        <f>HLOOKUP(B17,R5:AW15,11,TRUE)</f>
        <v>0</v>
      </c>
      <c r="F21" s="1" t="s">
        <v>63</v>
      </c>
      <c r="G21" s="5">
        <f>SUM(B16:B17,G16:G17)</f>
        <v>84</v>
      </c>
      <c r="I21" s="33"/>
      <c r="J21" s="34"/>
    </row>
    <row r="22" spans="1:10" ht="12.75">
      <c r="A22" s="15" t="s">
        <v>64</v>
      </c>
      <c r="B22" s="15"/>
      <c r="C22" s="18">
        <f>((B16/10)^3+(G16/10))*(B15/2)</f>
        <v>29026.107000000007</v>
      </c>
      <c r="D22" s="18"/>
      <c r="E22" s="15" t="s">
        <v>65</v>
      </c>
      <c r="F22" s="15"/>
      <c r="G22" s="15"/>
      <c r="H22" t="str">
        <f>HLOOKUP(C22,R2:AG4,3,TRUE)</f>
        <v>3d10</v>
      </c>
      <c r="I22" s="33"/>
      <c r="J22" s="34"/>
    </row>
    <row r="23" spans="1:10" ht="12.75">
      <c r="A23" s="15" t="s">
        <v>66</v>
      </c>
      <c r="B23" s="15"/>
      <c r="C23">
        <f>SUM(B16:B17,G16)</f>
        <v>76</v>
      </c>
      <c r="D23" s="19" t="s">
        <v>67</v>
      </c>
      <c r="E23" s="19"/>
      <c r="F23" s="19"/>
      <c r="G23" s="21"/>
      <c r="H23" s="40"/>
      <c r="I23" s="33"/>
      <c r="J23" s="34"/>
    </row>
    <row r="24" spans="1:10" ht="12.75">
      <c r="A24" s="21"/>
      <c r="B24" s="39"/>
      <c r="C24" s="39"/>
      <c r="D24" s="39"/>
      <c r="E24" s="39"/>
      <c r="F24" s="39"/>
      <c r="G24" s="39"/>
      <c r="H24" s="39"/>
      <c r="I24" s="33"/>
      <c r="J24" s="34"/>
    </row>
    <row r="25" spans="1:10" ht="12.75">
      <c r="A25" s="1" t="s">
        <v>68</v>
      </c>
      <c r="B25">
        <f>HLOOKUP(G17,R5:AW15,7,TRUE)</f>
        <v>6</v>
      </c>
      <c r="D25" t="s">
        <v>69</v>
      </c>
      <c r="E25" s="15" t="s">
        <v>70</v>
      </c>
      <c r="F25" s="15"/>
      <c r="G25" s="9">
        <f>HLOOKUP(G17,R5:AW15,8,TRUE)</f>
        <v>11</v>
      </c>
      <c r="H25" t="s">
        <v>69</v>
      </c>
      <c r="I25" s="33"/>
      <c r="J25" s="34"/>
    </row>
    <row r="26" spans="1:10" ht="12.75">
      <c r="A26" s="15" t="s">
        <v>71</v>
      </c>
      <c r="B26" s="15"/>
      <c r="C26">
        <f>(G17/10)*H4</f>
        <v>1.6</v>
      </c>
      <c r="E26" s="25" t="s">
        <v>72</v>
      </c>
      <c r="F26" s="25"/>
      <c r="G26" s="12">
        <v>275</v>
      </c>
      <c r="I26" s="33"/>
      <c r="J26" s="34"/>
    </row>
    <row r="27" spans="1:10" ht="12.75">
      <c r="A27" s="1" t="s">
        <v>73</v>
      </c>
      <c r="B27">
        <f>G17*3</f>
        <v>24</v>
      </c>
      <c r="C27" s="13" t="s">
        <v>69</v>
      </c>
      <c r="D27" s="26"/>
      <c r="E27" s="26"/>
      <c r="F27" s="26"/>
      <c r="G27" s="26"/>
      <c r="H27" s="26"/>
      <c r="I27" s="33"/>
      <c r="J27" s="34"/>
    </row>
    <row r="28" spans="1:10" ht="12.75">
      <c r="A28" s="15" t="s">
        <v>74</v>
      </c>
      <c r="B28" s="15"/>
      <c r="C28" s="15"/>
      <c r="D28" s="17" t="s">
        <v>75</v>
      </c>
      <c r="E28" s="17"/>
      <c r="F28" s="17"/>
      <c r="G28" s="17"/>
      <c r="H28" s="17"/>
      <c r="I28" s="33"/>
      <c r="J28" s="34"/>
    </row>
    <row r="29" spans="1:10" ht="12.75">
      <c r="A29" s="16" t="s">
        <v>76</v>
      </c>
      <c r="B29" s="16"/>
      <c r="C29" s="16"/>
      <c r="D29" s="16"/>
      <c r="E29" s="16"/>
      <c r="F29" s="16"/>
      <c r="G29" s="16"/>
      <c r="H29" s="16"/>
      <c r="I29" s="33"/>
      <c r="J29" s="34"/>
    </row>
    <row r="30" spans="1:10" ht="12.75">
      <c r="A30" s="17" t="s">
        <v>77</v>
      </c>
      <c r="B30" s="17"/>
      <c r="C30" s="17"/>
      <c r="D30" s="17"/>
      <c r="E30" s="17"/>
      <c r="F30" s="17"/>
      <c r="G30" s="17"/>
      <c r="H30" s="17"/>
      <c r="I30" s="33"/>
      <c r="J30" s="34"/>
    </row>
    <row r="31" spans="1:10" ht="12.75">
      <c r="A31" s="17" t="s">
        <v>78</v>
      </c>
      <c r="B31" s="17"/>
      <c r="C31" s="17"/>
      <c r="D31" s="17"/>
      <c r="E31" s="17"/>
      <c r="F31" s="17"/>
      <c r="G31" s="17"/>
      <c r="H31" s="17"/>
      <c r="I31" s="33"/>
      <c r="J31" s="34"/>
    </row>
    <row r="32" spans="1:10" ht="12.75">
      <c r="A32" s="15" t="s">
        <v>79</v>
      </c>
      <c r="B32" s="15"/>
      <c r="C32" s="17" t="s">
        <v>80</v>
      </c>
      <c r="D32" s="17"/>
      <c r="E32" s="17"/>
      <c r="F32" s="17"/>
      <c r="G32" s="17"/>
      <c r="H32" s="27"/>
      <c r="I32" s="33"/>
      <c r="J32" s="34"/>
    </row>
    <row r="33" spans="1:10" ht="13.5" thickBot="1">
      <c r="A33" s="19" t="s">
        <v>81</v>
      </c>
      <c r="B33" s="19"/>
      <c r="C33" s="14">
        <v>0</v>
      </c>
      <c r="D33" t="s">
        <v>82</v>
      </c>
      <c r="E33" s="23"/>
      <c r="F33" s="23"/>
      <c r="G33" s="23"/>
      <c r="H33" s="24"/>
      <c r="I33" s="35"/>
      <c r="J33" s="36"/>
    </row>
    <row r="34" spans="1:10" ht="12.75">
      <c r="A34" s="15" t="s">
        <v>83</v>
      </c>
      <c r="B34" s="15"/>
      <c r="C34" s="16" t="s">
        <v>84</v>
      </c>
      <c r="D34" s="16"/>
      <c r="E34" s="16"/>
      <c r="F34" s="16"/>
      <c r="G34" s="16"/>
      <c r="H34" s="16"/>
      <c r="I34" s="16"/>
      <c r="J34" s="16"/>
    </row>
    <row r="35" spans="1:10" ht="12.75">
      <c r="A35" s="16" t="s">
        <v>85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17" t="s">
        <v>86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6" t="s">
        <v>87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6" t="s">
        <v>88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6" t="s">
        <v>106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16" t="s">
        <v>89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16" t="s">
        <v>90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6" t="s">
        <v>91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6" t="s">
        <v>92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.7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2.7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28" t="s">
        <v>93</v>
      </c>
      <c r="B46" s="29"/>
      <c r="C46" s="29"/>
      <c r="D46" s="29"/>
      <c r="E46" s="29"/>
      <c r="F46" s="29"/>
      <c r="G46" s="29"/>
      <c r="H46" s="29"/>
      <c r="I46" s="29"/>
      <c r="J46" s="29"/>
    </row>
  </sheetData>
  <mergeCells count="59">
    <mergeCell ref="A34:B34"/>
    <mergeCell ref="C34:J34"/>
    <mergeCell ref="A39:J39"/>
    <mergeCell ref="A38:J38"/>
    <mergeCell ref="A35:J35"/>
    <mergeCell ref="A36:J36"/>
    <mergeCell ref="A37:J37"/>
    <mergeCell ref="E22:G22"/>
    <mergeCell ref="C22:D22"/>
    <mergeCell ref="A9:J9"/>
    <mergeCell ref="C17:D17"/>
    <mergeCell ref="C18:D18"/>
    <mergeCell ref="E17:F17"/>
    <mergeCell ref="A1:J1"/>
    <mergeCell ref="B2:F2"/>
    <mergeCell ref="B3:F3"/>
    <mergeCell ref="B4:F4"/>
    <mergeCell ref="A33:B33"/>
    <mergeCell ref="E33:H33"/>
    <mergeCell ref="A28:C28"/>
    <mergeCell ref="E26:F26"/>
    <mergeCell ref="D27:H27"/>
    <mergeCell ref="A31:H31"/>
    <mergeCell ref="A32:B32"/>
    <mergeCell ref="C32:H32"/>
    <mergeCell ref="A46:J46"/>
    <mergeCell ref="A43:J43"/>
    <mergeCell ref="A44:J44"/>
    <mergeCell ref="A45:J45"/>
    <mergeCell ref="A40:J40"/>
    <mergeCell ref="A41:J41"/>
    <mergeCell ref="A42:J42"/>
    <mergeCell ref="E20:F20"/>
    <mergeCell ref="E25:F25"/>
    <mergeCell ref="A29:H29"/>
    <mergeCell ref="A26:B26"/>
    <mergeCell ref="D28:H28"/>
    <mergeCell ref="A22:B22"/>
    <mergeCell ref="D23:F23"/>
    <mergeCell ref="B5:F5"/>
    <mergeCell ref="A13:J13"/>
    <mergeCell ref="E16:F16"/>
    <mergeCell ref="E15:F15"/>
    <mergeCell ref="I15:J33"/>
    <mergeCell ref="A10:J10"/>
    <mergeCell ref="H5:J5"/>
    <mergeCell ref="A14:J14"/>
    <mergeCell ref="C15:D15"/>
    <mergeCell ref="C16:D16"/>
    <mergeCell ref="A6:J6"/>
    <mergeCell ref="A30:H30"/>
    <mergeCell ref="A11:J11"/>
    <mergeCell ref="A12:J12"/>
    <mergeCell ref="E18:F18"/>
    <mergeCell ref="A24:H24"/>
    <mergeCell ref="A23:B23"/>
    <mergeCell ref="G23:H23"/>
    <mergeCell ref="A7:J7"/>
    <mergeCell ref="A8:J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1999-01-04T19:23:54Z</dcterms:created>
  <cp:category/>
  <cp:version/>
  <cp:contentType/>
  <cp:contentStatus/>
</cp:coreProperties>
</file>